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b7b53eccd89ff7f/Desktop/Trudoxhill Parish Council/Trudoxhill Parish Council/FINANCE/ACCOUNTS/2021-22/"/>
    </mc:Choice>
  </mc:AlternateContent>
  <xr:revisionPtr revIDLastSave="69" documentId="8_{D59D763B-67AB-4D2D-9A93-1B38B10060EC}" xr6:coauthVersionLast="47" xr6:coauthVersionMax="47" xr10:uidLastSave="{A1BF4B97-237B-437D-ADD3-107176FD338F}"/>
  <bookViews>
    <workbookView xWindow="-110" yWindow="-110" windowWidth="19420" windowHeight="11020" tabRatio="864" firstSheet="2" activeTab="9" xr2:uid="{F493F97B-3FF7-4D71-B615-5913CB2C3A8E}"/>
  </bookViews>
  <sheets>
    <sheet name="Forecast Overview" sheetId="8" r:id="rId1"/>
    <sheet name="Forecast" sheetId="3" r:id="rId2"/>
    <sheet name="Actual" sheetId="1" r:id="rId3"/>
    <sheet name="Actual Vs Forecast" sheetId="4" r:id="rId4"/>
    <sheet name="Income &amp; Expenditure" sheetId="2" r:id="rId5"/>
    <sheet name="Invoices Received" sheetId="5" r:id="rId6"/>
    <sheet name="Invoices Sent" sheetId="6" r:id="rId7"/>
    <sheet name="Bank Statements" sheetId="7" r:id="rId8"/>
    <sheet name="2022-2023 Budget" sheetId="9" r:id="rId9"/>
    <sheet name="Variance Analysis" sheetId="10" r:id="rId10"/>
  </sheets>
  <externalReferences>
    <externalReference r:id="rId11"/>
  </externalReferences>
  <definedNames>
    <definedName name="Location">[1]Menu!$I$3</definedName>
    <definedName name="_xlnm.Print_Area" localSheetId="8">'2022-2023 Budget'!$B$1:$J$31</definedName>
    <definedName name="StartDate">[1]Menu!$I$7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0" l="1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3" i="10"/>
  <c r="D29" i="10"/>
  <c r="E29" i="10" s="1"/>
  <c r="C16" i="2"/>
  <c r="C26" i="2" s="1"/>
  <c r="F26" i="2"/>
  <c r="E8" i="1"/>
  <c r="T14" i="1" l="1"/>
  <c r="I4" i="9"/>
  <c r="R17" i="1" l="1"/>
  <c r="R14" i="1"/>
  <c r="R15" i="1" s="1"/>
  <c r="R16" i="1" s="1"/>
  <c r="M32" i="1" l="1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I12" i="9"/>
  <c r="I8" i="9"/>
  <c r="I7" i="9"/>
  <c r="I6" i="9"/>
  <c r="E9" i="9"/>
  <c r="D9" i="9"/>
  <c r="E5" i="9"/>
  <c r="E6" i="9"/>
  <c r="E7" i="9"/>
  <c r="E8" i="9"/>
  <c r="E4" i="9"/>
  <c r="H29" i="9"/>
  <c r="H28" i="9"/>
  <c r="H27" i="9"/>
  <c r="H26" i="9"/>
  <c r="H25" i="9"/>
  <c r="H24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C9" i="9"/>
  <c r="H8" i="9"/>
  <c r="H7" i="9"/>
  <c r="H6" i="9"/>
  <c r="H5" i="9"/>
  <c r="H4" i="9"/>
  <c r="I30" i="9" l="1"/>
  <c r="H30" i="9"/>
  <c r="C12" i="9" s="1"/>
  <c r="N34" i="1"/>
  <c r="F29" i="8"/>
  <c r="F28" i="8"/>
  <c r="F27" i="8"/>
  <c r="F26" i="8"/>
  <c r="F25" i="8"/>
  <c r="F22" i="8"/>
  <c r="F21" i="8"/>
  <c r="F19" i="8"/>
  <c r="F18" i="8"/>
  <c r="F16" i="8"/>
  <c r="F15" i="8"/>
  <c r="F14" i="8"/>
  <c r="F13" i="8"/>
  <c r="F12" i="8"/>
  <c r="F11" i="8"/>
  <c r="F10" i="8"/>
  <c r="F9" i="8"/>
  <c r="F8" i="8"/>
  <c r="F7" i="8"/>
  <c r="F5" i="8"/>
  <c r="O36" i="3"/>
  <c r="O9" i="3"/>
  <c r="J30" i="9" l="1"/>
  <c r="I31" i="9"/>
  <c r="C9" i="8"/>
  <c r="A1" i="3" l="1"/>
  <c r="N45" i="3"/>
  <c r="M45" i="3"/>
  <c r="L45" i="3"/>
  <c r="K45" i="3"/>
  <c r="J45" i="3"/>
  <c r="I45" i="3"/>
  <c r="H45" i="3"/>
  <c r="G45" i="3"/>
  <c r="F45" i="3"/>
  <c r="E45" i="3"/>
  <c r="D45" i="3"/>
  <c r="C45" i="3"/>
  <c r="N43" i="3"/>
  <c r="M43" i="3"/>
  <c r="L43" i="3"/>
  <c r="K43" i="3"/>
  <c r="J43" i="3"/>
  <c r="I43" i="3"/>
  <c r="H43" i="3"/>
  <c r="G43" i="3"/>
  <c r="F43" i="3"/>
  <c r="E43" i="3"/>
  <c r="D43" i="3"/>
  <c r="C43" i="3"/>
  <c r="N42" i="3"/>
  <c r="M42" i="3"/>
  <c r="L42" i="3"/>
  <c r="K42" i="3"/>
  <c r="J42" i="3"/>
  <c r="I42" i="3"/>
  <c r="H42" i="3"/>
  <c r="G42" i="3"/>
  <c r="F42" i="3"/>
  <c r="E42" i="3"/>
  <c r="D42" i="3"/>
  <c r="C42" i="3"/>
  <c r="O40" i="3"/>
  <c r="O34" i="3"/>
  <c r="O33" i="3"/>
  <c r="O32" i="3"/>
  <c r="F24" i="8" s="1"/>
  <c r="O31" i="3"/>
  <c r="O35" i="3"/>
  <c r="O39" i="3"/>
  <c r="O30" i="3"/>
  <c r="O29" i="3"/>
  <c r="F17" i="8" s="1"/>
  <c r="O28" i="3"/>
  <c r="O27" i="3"/>
  <c r="F20" i="8" s="1"/>
  <c r="O26" i="3"/>
  <c r="O25" i="3"/>
  <c r="O24" i="3"/>
  <c r="O38" i="3"/>
  <c r="O23" i="3"/>
  <c r="O37" i="3"/>
  <c r="O22" i="3"/>
  <c r="F6" i="8" s="1"/>
  <c r="O21" i="3"/>
  <c r="O20" i="3"/>
  <c r="O19" i="3"/>
  <c r="O18" i="3"/>
  <c r="O17" i="3"/>
  <c r="O16" i="3"/>
  <c r="O15" i="3"/>
  <c r="F4" i="8" s="1"/>
  <c r="N12" i="3"/>
  <c r="M12" i="3"/>
  <c r="L12" i="3"/>
  <c r="K12" i="3"/>
  <c r="J12" i="3"/>
  <c r="I12" i="3"/>
  <c r="H12" i="3"/>
  <c r="G12" i="3"/>
  <c r="F12" i="3"/>
  <c r="E12" i="3"/>
  <c r="D12" i="3"/>
  <c r="C12" i="3"/>
  <c r="O10" i="3"/>
  <c r="O8" i="3"/>
  <c r="O7" i="3"/>
  <c r="O6" i="3"/>
  <c r="F30" i="8" l="1"/>
  <c r="C12" i="8" s="1"/>
  <c r="D44" i="3"/>
  <c r="D3" i="4" s="1"/>
  <c r="L44" i="3"/>
  <c r="L3" i="4" s="1"/>
  <c r="I44" i="3"/>
  <c r="I3" i="4" s="1"/>
  <c r="E44" i="3"/>
  <c r="E3" i="4" s="1"/>
  <c r="M44" i="3"/>
  <c r="M3" i="4" s="1"/>
  <c r="J44" i="3"/>
  <c r="J3" i="4" s="1"/>
  <c r="H44" i="3"/>
  <c r="H3" i="4" s="1"/>
  <c r="K44" i="3"/>
  <c r="K3" i="4" s="1"/>
  <c r="O12" i="3"/>
  <c r="F44" i="3"/>
  <c r="F3" i="4" s="1"/>
  <c r="N44" i="3"/>
  <c r="N3" i="4" s="1"/>
  <c r="G44" i="3"/>
  <c r="G3" i="4" s="1"/>
  <c r="O42" i="3"/>
  <c r="C44" i="3"/>
  <c r="C3" i="4" l="1"/>
  <c r="C46" i="3"/>
  <c r="D46" i="3" s="1"/>
  <c r="E46" i="3" s="1"/>
  <c r="F46" i="3" s="1"/>
  <c r="G46" i="3" s="1"/>
  <c r="H46" i="3" s="1"/>
  <c r="I46" i="3" s="1"/>
  <c r="J46" i="3" s="1"/>
  <c r="K46" i="3" s="1"/>
  <c r="L46" i="3" s="1"/>
  <c r="M46" i="3" s="1"/>
  <c r="N46" i="3" s="1"/>
  <c r="O44" i="3"/>
  <c r="O3" i="4" l="1"/>
  <c r="J40" i="1"/>
  <c r="M40" i="1"/>
  <c r="L40" i="1"/>
  <c r="K40" i="1"/>
  <c r="I40" i="1"/>
  <c r="H40" i="1"/>
  <c r="G40" i="1"/>
  <c r="F40" i="1"/>
  <c r="E40" i="1"/>
  <c r="D40" i="1"/>
  <c r="C40" i="1"/>
  <c r="B40" i="1"/>
  <c r="N38" i="1"/>
  <c r="N37" i="1"/>
  <c r="N36" i="1"/>
  <c r="N35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3" i="1"/>
  <c r="M10" i="1"/>
  <c r="L10" i="1"/>
  <c r="K10" i="1"/>
  <c r="J10" i="1"/>
  <c r="I10" i="1"/>
  <c r="H10" i="1"/>
  <c r="G10" i="1"/>
  <c r="F10" i="1"/>
  <c r="E10" i="1"/>
  <c r="D10" i="1"/>
  <c r="C10" i="1"/>
  <c r="B10" i="1"/>
  <c r="N8" i="1"/>
  <c r="N7" i="1"/>
  <c r="N6" i="1"/>
  <c r="N5" i="1"/>
  <c r="N4" i="1"/>
  <c r="K42" i="1" l="1"/>
  <c r="L4" i="4" s="1"/>
  <c r="L5" i="4" s="1"/>
  <c r="N14" i="1"/>
  <c r="N40" i="1" s="1"/>
  <c r="E42" i="1"/>
  <c r="F4" i="4" s="1"/>
  <c r="F5" i="4" s="1"/>
  <c r="C42" i="1"/>
  <c r="D42" i="1"/>
  <c r="E4" i="4" s="1"/>
  <c r="E5" i="4" s="1"/>
  <c r="L42" i="1"/>
  <c r="M4" i="4" s="1"/>
  <c r="M5" i="4" s="1"/>
  <c r="M42" i="1"/>
  <c r="N4" i="4" s="1"/>
  <c r="N5" i="4" s="1"/>
  <c r="H42" i="1"/>
  <c r="I4" i="4" s="1"/>
  <c r="I5" i="4" s="1"/>
  <c r="I42" i="1"/>
  <c r="J4" i="4" s="1"/>
  <c r="J5" i="4" s="1"/>
  <c r="F42" i="1"/>
  <c r="G4" i="4" s="1"/>
  <c r="B42" i="1"/>
  <c r="N10" i="1"/>
  <c r="J42" i="1"/>
  <c r="K4" i="4" s="1"/>
  <c r="K5" i="4" s="1"/>
  <c r="G42" i="1"/>
  <c r="H4" i="4" s="1"/>
  <c r="H5" i="4" s="1"/>
  <c r="D4" i="4" l="1"/>
  <c r="D5" i="4" s="1"/>
  <c r="B44" i="1"/>
  <c r="C44" i="1" s="1"/>
  <c r="C4" i="4"/>
  <c r="C5" i="4" s="1"/>
  <c r="C6" i="4" s="1"/>
  <c r="G5" i="4"/>
  <c r="N42" i="1"/>
  <c r="D6" i="4" l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O4" i="4"/>
  <c r="O5" i="4" s="1"/>
  <c r="D44" i="1"/>
  <c r="E44" i="1" l="1"/>
  <c r="F44" i="1" s="1"/>
  <c r="G44" i="1" l="1"/>
  <c r="H44" i="1" l="1"/>
  <c r="I44" i="1" l="1"/>
  <c r="J44" i="1" l="1"/>
  <c r="K44" i="1" l="1"/>
  <c r="L44" i="1" l="1"/>
  <c r="M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tc={90D5D9F7-0743-48FC-9AB7-B666A811EBEB}</author>
    <author>tc={3B991482-2E09-4FF3-AB8C-D1A5360853BD}</author>
  </authors>
  <commentList>
    <comment ref="B7" authorId="0" shapeId="0" xr:uid="{90D5D9F7-0743-48FC-9AB7-B666A811EBEB}">
      <text>
        <t>[Threaded comment]
Your version of Excel allows you to read this threaded comment; however, any edits to it will get removed if the file is opened in a newer version of Excel. Learn more: https://go.microsoft.com/fwlink/?linkid=870924
Comment:
    4 entries on bank statement: Ransome, Pallette, White hart, Marston Park</t>
      </text>
    </comment>
    <comment ref="B19" authorId="1" shapeId="0" xr:uid="{3B991482-2E09-4FF3-AB8C-D1A5360853BD}">
      <text>
        <t>[Threaded comment]
Your version of Excel allows you to read this threaded comment; however, any edits to it will get removed if the file is opened in a newer version of Excel. Learn more: https://go.microsoft.com/fwlink/?linkid=870924
Comment:
    entry on bank statement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tc={05275EE7-FF90-4169-AE78-270D78227AA0}</author>
  </authors>
  <commentList>
    <comment ref="C16" authorId="0" shapeId="0" xr:uid="{05275EE7-FF90-4169-AE78-270D78227AA0}">
      <text>
        <t>[Threaded comment]
Your version of Excel allows you to read this threaded comment; however, any edits to it will get removed if the file is opened in a newer version of Excel. Learn more: https://go.microsoft.com/fwlink/?linkid=870924
Comment:
    Added this in to account for the interest received on the reserve bank acc</t>
      </text>
    </comment>
  </commentList>
</comments>
</file>

<file path=xl/sharedStrings.xml><?xml version="1.0" encoding="utf-8"?>
<sst xmlns="http://schemas.openxmlformats.org/spreadsheetml/2006/main" count="458" uniqueCount="180">
  <si>
    <t>Income</t>
  </si>
  <si>
    <t>Precept</t>
  </si>
  <si>
    <t>Transfer from Fundraising Account</t>
  </si>
  <si>
    <t>Donations</t>
  </si>
  <si>
    <t>Advertising</t>
  </si>
  <si>
    <t>Sundries</t>
  </si>
  <si>
    <t/>
  </si>
  <si>
    <t>Total Income</t>
  </si>
  <si>
    <t>Costs</t>
  </si>
  <si>
    <t>Parish Clerk Salary</t>
  </si>
  <si>
    <t>Parish Clerk Travel Expenses</t>
  </si>
  <si>
    <t>Grass Cutting</t>
  </si>
  <si>
    <t>Website</t>
  </si>
  <si>
    <t>Internal Audit of Annual Accounts</t>
  </si>
  <si>
    <t>Community Garden</t>
  </si>
  <si>
    <t>Playground Inspections / Maintenance</t>
  </si>
  <si>
    <t>Your View Printing</t>
  </si>
  <si>
    <t>Litter Picking</t>
  </si>
  <si>
    <t>Village Hall Hire (TPC meetings &amp; F/café)</t>
  </si>
  <si>
    <t>Stationery</t>
  </si>
  <si>
    <t>PC Insurance</t>
  </si>
  <si>
    <t>SALC</t>
  </si>
  <si>
    <t>Footpaths</t>
  </si>
  <si>
    <t>Chairmans Thank you Gifts</t>
  </si>
  <si>
    <t>Childrens Xmas Party</t>
  </si>
  <si>
    <t>Training</t>
  </si>
  <si>
    <t>Equipment</t>
  </si>
  <si>
    <t>Data Protection</t>
  </si>
  <si>
    <t>Zoom Subscription</t>
  </si>
  <si>
    <t>Election Costs</t>
  </si>
  <si>
    <t>St Leonards Churchyard Upkeep</t>
  </si>
  <si>
    <t>Village Events</t>
  </si>
  <si>
    <t>Other</t>
  </si>
  <si>
    <t>Total Costs</t>
  </si>
  <si>
    <t>Net Income</t>
  </si>
  <si>
    <t>Current Account Balance</t>
  </si>
  <si>
    <t>Starting Balance</t>
  </si>
  <si>
    <t>Balance</t>
  </si>
  <si>
    <t>Trudoxhill Parish Council</t>
  </si>
  <si>
    <t>Playground Inspections / Maint.</t>
  </si>
  <si>
    <t>Village Hall Hire</t>
  </si>
  <si>
    <t>Bank Balances at 5th April 2021</t>
  </si>
  <si>
    <t>Fundraising</t>
  </si>
  <si>
    <t>Reserve</t>
  </si>
  <si>
    <t>Main</t>
  </si>
  <si>
    <t>Balance B/F - Main</t>
  </si>
  <si>
    <t>Balance B/F - Fundraising</t>
  </si>
  <si>
    <t>Balance B/F - Reserve</t>
  </si>
  <si>
    <t>Balance C/F - Main</t>
  </si>
  <si>
    <t>Balance C/F - Fundraising</t>
  </si>
  <si>
    <t>Balance C/F - Reserve</t>
  </si>
  <si>
    <t>£</t>
  </si>
  <si>
    <t>Forecast by Month</t>
  </si>
  <si>
    <t>Forecast Net Income</t>
  </si>
  <si>
    <t>Actual Net Income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</si>
  <si>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</si>
  <si>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</si>
  <si>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</si>
  <si>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</si>
  <si>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</si>
  <si>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</si>
  <si>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</si>
  <si>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</si>
  <si>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</si>
  <si>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</si>
  <si>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</si>
  <si>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</si>
  <si>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</si>
  <si>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>Variance</t>
  </si>
  <si>
    <t>Ending Balance</t>
  </si>
  <si>
    <t>Current Account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</si>
  <si>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</si>
  <si>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</si>
  <si>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</si>
  <si>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</si>
  <si>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</si>
  <si>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</si>
  <si>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</si>
  <si>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</si>
  <si>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</si>
  <si>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</si>
  <si>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</si>
  <si>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</si>
  <si>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Invoice Ref</t>
  </si>
  <si>
    <t>Date</t>
  </si>
  <si>
    <t>Recepient</t>
  </si>
  <si>
    <t>Value</t>
  </si>
  <si>
    <t>Paid</t>
  </si>
  <si>
    <t>Cumulative Surplus / Defecit</t>
  </si>
  <si>
    <t>Supplier</t>
  </si>
  <si>
    <t>Reference</t>
  </si>
  <si>
    <t>Dean Press</t>
  </si>
  <si>
    <t>2020-21</t>
  </si>
  <si>
    <t>Paul &amp; Nicola Warden</t>
  </si>
  <si>
    <t>Reserve Contributions</t>
  </si>
  <si>
    <t>Kevin Gale</t>
  </si>
  <si>
    <t>Whistler Labs</t>
  </si>
  <si>
    <t>TPC0012</t>
  </si>
  <si>
    <t>S. Green-Armytage (White Hart)</t>
  </si>
  <si>
    <t>Income and Expenditure Account 6th April 2021 to 5th April 2022</t>
  </si>
  <si>
    <t>SO0273</t>
  </si>
  <si>
    <t>PKF Littlejohn</t>
  </si>
  <si>
    <t>Trudoxhill Parish Council 2021-2022 Budget</t>
  </si>
  <si>
    <t>TVH00063</t>
  </si>
  <si>
    <t>TVH00068</t>
  </si>
  <si>
    <t>Trudoxhill Village Hall</t>
  </si>
  <si>
    <t>TPC0011</t>
  </si>
  <si>
    <t>Bellevue Vets</t>
  </si>
  <si>
    <t>Lucy Carter</t>
  </si>
  <si>
    <t>Playsafety Ltd</t>
  </si>
  <si>
    <t>TVH00069</t>
  </si>
  <si>
    <t>Moson</t>
  </si>
  <si>
    <t>Zoom</t>
  </si>
  <si>
    <t>Aug</t>
  </si>
  <si>
    <t>Hiscox (Came &amp; Co)</t>
  </si>
  <si>
    <t>TPC0013</t>
  </si>
  <si>
    <t>Mark Cawthra (Life and Mobility Solutions Ltd)</t>
  </si>
  <si>
    <t>Sept</t>
  </si>
  <si>
    <t>Broxap</t>
  </si>
  <si>
    <t>Oct</t>
  </si>
  <si>
    <t>TPC0014</t>
  </si>
  <si>
    <t>John Hutton (Hutton Brown Painting &amp; Decorating)</t>
  </si>
  <si>
    <t>TVH0083</t>
  </si>
  <si>
    <t>TPC0015</t>
  </si>
  <si>
    <t>Clearspace Storage</t>
  </si>
  <si>
    <t>Palette &amp; Pasture</t>
  </si>
  <si>
    <t>TPC0016</t>
  </si>
  <si>
    <t>TPC0017</t>
  </si>
  <si>
    <t>TPC0018</t>
  </si>
  <si>
    <t>Sunlight Cleaning</t>
  </si>
  <si>
    <t>TPC0019</t>
  </si>
  <si>
    <t>TPC0020</t>
  </si>
  <si>
    <t>TPC0021</t>
  </si>
  <si>
    <t>Shannon Nutkins (Lendology)</t>
  </si>
  <si>
    <t>Trudoxhill Parish Council 2022-2023 Budget</t>
  </si>
  <si>
    <t>2021-2022</t>
  </si>
  <si>
    <t>2022-2023</t>
  </si>
  <si>
    <t>Change</t>
  </si>
  <si>
    <t>TPC0022</t>
  </si>
  <si>
    <t>Jon Symes (Wiltshire Smokehouse)</t>
  </si>
  <si>
    <t>TPC0023</t>
  </si>
  <si>
    <t>Kevin (JW Ransomes)</t>
  </si>
  <si>
    <t>TPC0024</t>
  </si>
  <si>
    <t>UK2 (website host)</t>
  </si>
  <si>
    <t>UK2-5117314</t>
  </si>
  <si>
    <t>reimbursment for pancake party event</t>
  </si>
  <si>
    <t>Victoria Hunter</t>
  </si>
  <si>
    <t>Pan</t>
  </si>
  <si>
    <t>(Through to april 5th)</t>
  </si>
  <si>
    <t>TPC0025</t>
  </si>
  <si>
    <t>Kapow Pest Control (Chris Raithby)</t>
  </si>
  <si>
    <t>Impact on main balance</t>
  </si>
  <si>
    <t>Kevin gale</t>
  </si>
  <si>
    <t>Events</t>
  </si>
  <si>
    <t>Chairmans Gifts</t>
  </si>
  <si>
    <t>Grit bin replacements, Fine</t>
  </si>
  <si>
    <t>clerk salary</t>
  </si>
  <si>
    <t>grass cutting</t>
  </si>
  <si>
    <t>Printing</t>
  </si>
  <si>
    <t>hall rent</t>
  </si>
  <si>
    <t>audit</t>
  </si>
  <si>
    <t>website</t>
  </si>
  <si>
    <t>insurance</t>
  </si>
  <si>
    <t>??</t>
  </si>
  <si>
    <t>friendship café hall</t>
  </si>
  <si>
    <t>Interest Received</t>
  </si>
  <si>
    <t>removed from list of costs because this is just moving from one bank acc to another, so not a true "cost" to TPC</t>
  </si>
  <si>
    <t>Expected</t>
  </si>
  <si>
    <t>Actual</t>
  </si>
  <si>
    <t>Comments</t>
  </si>
  <si>
    <t>Discount negotiated</t>
  </si>
  <si>
    <t>Cost of coverage increased</t>
  </si>
  <si>
    <t>No request received</t>
  </si>
  <si>
    <t>cancelled early</t>
  </si>
  <si>
    <t>unexpected host costs due to move</t>
  </si>
  <si>
    <t>None held</t>
  </si>
  <si>
    <t>None made</t>
  </si>
  <si>
    <t>Village Hall coverd costs</t>
  </si>
  <si>
    <t>Ran unexpected pancake day event</t>
  </si>
  <si>
    <t>Unexpected grit bin replacements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</si>
</sst>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-[$£-809]* #,##0.00_-;\-[$£-809]* #,##0.00_-;_-[$£-809]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3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39" fontId="3" fillId="3" borderId="1" xfId="0" applyNumberFormat="1" applyFont="1" applyFill="1" applyBorder="1" applyAlignment="1" applyProtection="1">
      <alignment vertical="center"/>
      <protection locked="0"/>
    </xf>
    <xf numFmtId="39" fontId="3" fillId="2" borderId="1" xfId="0" applyNumberFormat="1" applyFont="1" applyFill="1" applyBorder="1" applyAlignment="1">
      <alignment vertical="center"/>
    </xf>
    <xf numFmtId="39" fontId="3" fillId="2" borderId="0" xfId="0" applyNumberFormat="1" applyFont="1" applyFill="1" applyAlignment="1">
      <alignment vertical="center"/>
    </xf>
    <xf numFmtId="37" fontId="3" fillId="2" borderId="0" xfId="0" applyNumberFormat="1" applyFont="1" applyFill="1" applyAlignment="1">
      <alignment vertical="center"/>
    </xf>
    <xf numFmtId="0" fontId="1" fillId="0" borderId="0" xfId="0" applyFont="1"/>
    <xf numFmtId="17" fontId="1" fillId="0" borderId="0" xfId="0" applyNumberFormat="1" applyFont="1"/>
    <xf numFmtId="39" fontId="0" fillId="0" borderId="0" xfId="0" applyNumberFormat="1"/>
    <xf numFmtId="43" fontId="0" fillId="0" borderId="0" xfId="1" applyFont="1"/>
    <xf numFmtId="43" fontId="0" fillId="0" borderId="0" xfId="1" applyFont="1" applyAlignment="1">
      <alignment horizontal="center"/>
    </xf>
    <xf numFmtId="43" fontId="1" fillId="0" borderId="2" xfId="1" applyFont="1" applyBorder="1"/>
    <xf numFmtId="2" fontId="3" fillId="2" borderId="0" xfId="2" applyNumberFormat="1" applyFont="1" applyFill="1" applyAlignment="1">
      <alignment vertical="center"/>
    </xf>
    <xf numFmtId="2" fontId="2" fillId="2" borderId="0" xfId="2" applyNumberFormat="1" applyFont="1" applyFill="1" applyAlignment="1">
      <alignment vertical="center"/>
    </xf>
    <xf numFmtId="2" fontId="3" fillId="4" borderId="1" xfId="2" applyNumberFormat="1" applyFont="1" applyFill="1" applyBorder="1" applyAlignment="1" applyProtection="1">
      <alignment vertical="center"/>
      <protection locked="0"/>
    </xf>
    <xf numFmtId="2" fontId="3" fillId="2" borderId="1" xfId="2" applyNumberFormat="1" applyFont="1" applyFill="1" applyBorder="1" applyAlignment="1">
      <alignment vertical="center"/>
    </xf>
    <xf numFmtId="2" fontId="3" fillId="2" borderId="3" xfId="2" applyNumberFormat="1" applyFont="1" applyFill="1" applyBorder="1" applyAlignment="1">
      <alignment vertical="center"/>
    </xf>
    <xf numFmtId="2" fontId="6" fillId="2" borderId="0" xfId="2" applyNumberFormat="1" applyFont="1" applyFill="1" applyAlignment="1">
      <alignment vertical="center"/>
    </xf>
    <xf numFmtId="0" fontId="1" fillId="0" borderId="2" xfId="0" applyFont="1" applyBorder="1"/>
    <xf numFmtId="0" fontId="1" fillId="0" borderId="0" xfId="0" applyFont="1" applyBorder="1"/>
    <xf numFmtId="0" fontId="0" fillId="0" borderId="0" xfId="0" applyBorder="1"/>
    <xf numFmtId="165" fontId="0" fillId="0" borderId="0" xfId="0" applyNumberFormat="1" applyBorder="1"/>
    <xf numFmtId="165" fontId="0" fillId="0" borderId="0" xfId="0" applyNumberFormat="1"/>
    <xf numFmtId="165" fontId="0" fillId="0" borderId="2" xfId="0" applyNumberFormat="1" applyBorder="1"/>
    <xf numFmtId="15" fontId="0" fillId="0" borderId="0" xfId="0" applyNumberFormat="1"/>
    <xf numFmtId="43" fontId="0" fillId="0" borderId="0" xfId="0" applyNumberFormat="1"/>
    <xf numFmtId="0" fontId="1" fillId="0" borderId="4" xfId="0" applyFont="1" applyBorder="1"/>
    <xf numFmtId="43" fontId="0" fillId="0" borderId="4" xfId="3" applyNumberFormat="1" applyFont="1" applyBorder="1"/>
    <xf numFmtId="0" fontId="1" fillId="0" borderId="2" xfId="0" applyFont="1" applyFill="1" applyBorder="1"/>
    <xf numFmtId="43" fontId="0" fillId="0" borderId="2" xfId="0" applyNumberFormat="1" applyBorder="1"/>
    <xf numFmtId="0" fontId="8" fillId="0" borderId="0" xfId="4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left"/>
    </xf>
    <xf numFmtId="0" fontId="8" fillId="0" borderId="0" xfId="4" applyFill="1"/>
    <xf numFmtId="165" fontId="1" fillId="0" borderId="0" xfId="0" applyNumberFormat="1" applyFont="1"/>
    <xf numFmtId="165" fontId="0" fillId="0" borderId="4" xfId="0" applyNumberFormat="1" applyBorder="1"/>
    <xf numFmtId="165" fontId="1" fillId="0" borderId="2" xfId="0" applyNumberFormat="1" applyFont="1" applyBorder="1"/>
    <xf numFmtId="0" fontId="0" fillId="0" borderId="2" xfId="0" applyBorder="1"/>
    <xf numFmtId="43" fontId="1" fillId="0" borderId="0" xfId="1" applyFont="1"/>
    <xf numFmtId="0" fontId="1" fillId="5" borderId="0" xfId="0" applyFont="1" applyFill="1"/>
    <xf numFmtId="15" fontId="0" fillId="5" borderId="0" xfId="0" applyNumberFormat="1" applyFill="1"/>
    <xf numFmtId="0" fontId="8" fillId="5" borderId="0" xfId="4" applyFill="1" applyAlignment="1">
      <alignment horizontal="left"/>
    </xf>
    <xf numFmtId="0" fontId="0" fillId="5" borderId="0" xfId="0" applyFill="1"/>
    <xf numFmtId="43" fontId="0" fillId="5" borderId="0" xfId="1" applyFont="1" applyFill="1"/>
    <xf numFmtId="16" fontId="0" fillId="5" borderId="0" xfId="0" applyNumberFormat="1" applyFill="1"/>
    <xf numFmtId="0" fontId="8" fillId="5" borderId="0" xfId="4" applyFill="1"/>
    <xf numFmtId="0" fontId="8" fillId="5" borderId="0" xfId="4" applyNumberFormat="1" applyFill="1" applyAlignment="1">
      <alignment horizontal="left"/>
    </xf>
    <xf numFmtId="43" fontId="0" fillId="0" borderId="0" xfId="1" applyFont="1" applyBorder="1"/>
    <xf numFmtId="164" fontId="0" fillId="0" borderId="0" xfId="0" applyNumberFormat="1" applyFill="1"/>
    <xf numFmtId="43" fontId="0" fillId="0" borderId="0" xfId="1" applyFont="1" applyFill="1"/>
    <xf numFmtId="43" fontId="0" fillId="0" borderId="0" xfId="1" applyFont="1" applyFill="1" applyBorder="1"/>
    <xf numFmtId="0" fontId="0" fillId="6" borderId="0" xfId="0" applyFill="1"/>
    <xf numFmtId="43" fontId="0" fillId="6" borderId="0" xfId="1" applyFont="1" applyFill="1"/>
    <xf numFmtId="0" fontId="2" fillId="0" borderId="0" xfId="0" applyFont="1" applyFill="1" applyAlignment="1">
      <alignment vertical="center"/>
    </xf>
    <xf numFmtId="39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5" fontId="1" fillId="0" borderId="0" xfId="0" applyNumberFormat="1" applyFont="1" applyBorder="1"/>
    <xf numFmtId="43" fontId="1" fillId="0" borderId="0" xfId="1" applyFont="1" applyAlignment="1">
      <alignment horizontal="center"/>
    </xf>
    <xf numFmtId="165" fontId="0" fillId="0" borderId="0" xfId="1" applyNumberFormat="1" applyFont="1" applyFill="1"/>
  </cellXfs>
  <cellStyles count="5">
    <cellStyle name="Comma" xfId="1" builtinId="3"/>
    <cellStyle name="Hyperlink" xfId="4" builtinId="8"/>
    <cellStyle name="Normal" xfId="0" builtinId="0"/>
    <cellStyle name="Normal 2" xfId="2" xr:uid="{2CCA7428-AEF0-4955-9E46-168D31D77D7C}"/>
    <cellStyle name="Percent" xfId="3" builtinId="5"/>
  </cellStyles>
  <dxfs count="1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PC%20Budget%2020-21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enu"/>
      <sheetName val="Forecast"/>
      <sheetName val="Actual"/>
      <sheetName val="YearToDate"/>
      <sheetName val="Variance"/>
      <sheetName val="MyLinks"/>
    </sheetNames>
    <sheetDataSet>
      <sheetData sheetId="0"/>
      <sheetData sheetId="1">
        <row r="3">
          <cell r="I3" t="str">
            <v>Trudoxhill Parish Council</v>
          </cell>
        </row>
        <row r="7">
          <cell r="I7">
            <v>43922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Lucy Carter" id="{C2C23302-7ACC-403F-95EB-DBE0C370F2D1}" userId="S::lucyc@MULBERRY.COM::5f7ec755-6c55-4985-98fd-cd112e8bcd8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7" dT="2022-04-16T14:03:17.67" personId="{C2C23302-7ACC-403F-95EB-DBE0C370F2D1}" id="{90D5D9F7-0743-48FC-9AB7-B666A811EBEB}">
    <text>4 entries on bank statement: Ransome, Pallette, White hart, Marston Park</text>
  </threadedComment>
  <threadedComment ref="B19" dT="2022-04-16T14:03:37.81" personId="{C2C23302-7ACC-403F-95EB-DBE0C370F2D1}" id="{3B991482-2E09-4FF3-AB8C-D1A5360853BD}">
    <text>entry on bank statement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16" dT="2022-04-24T14:11:04.11" personId="{C2C23302-7ACC-403F-95EB-DBE0C370F2D1}" id="{05275EE7-FF90-4169-AE78-270D78227AA0}">
    <text>Added this in to account for the interest received on the reserve bank acc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2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b/s!An__ic3sU3vryWYzcW-A5NKukFZx?e=XDQV83" TargetMode="External"/><Relationship Id="rId18" Type="http://schemas.openxmlformats.org/officeDocument/2006/relationships/hyperlink" Target="https://1drv.ms/b/s!An__ic3sU3vryhXWUz8u2-1FJ5vb?e=DsuazY" TargetMode="External"/><Relationship Id="rId26" Type="http://schemas.openxmlformats.org/officeDocument/2006/relationships/hyperlink" Target="https://1drv.ms/b/s!An__ic3sU3vryx_BzmOeY8pQqMSx?e=yJmmte" TargetMode="External"/><Relationship Id="rId39" Type="http://schemas.openxmlformats.org/officeDocument/2006/relationships/hyperlink" Target="https://1drv.ms/b/s!An__ic3sU3vrzVd_1rpcaauKer2U?e=vKfEKF" TargetMode="External"/><Relationship Id="rId21" Type="http://schemas.openxmlformats.org/officeDocument/2006/relationships/hyperlink" Target="https://1drv.ms/b/s!An__ic3sU3vrykvZbSSbb4MgZxOb?e=Q3dDL9" TargetMode="External"/><Relationship Id="rId34" Type="http://schemas.openxmlformats.org/officeDocument/2006/relationships/hyperlink" Target="https://1drv.ms/b/s!An__ic3sU3vrzQvOgfTR0cCmPIbn?e=Yxqcl2" TargetMode="External"/><Relationship Id="rId7" Type="http://schemas.openxmlformats.org/officeDocument/2006/relationships/hyperlink" Target="https://1drv.ms/u/s!An__ic3sU3vryRrg0v4F7GklS8tE?e=GNYydd" TargetMode="External"/><Relationship Id="rId2" Type="http://schemas.openxmlformats.org/officeDocument/2006/relationships/hyperlink" Target="https://1drv.ms/w/s!An__ic3sU3vryCAWqn56_sWA1cAu?e=mVIu93" TargetMode="External"/><Relationship Id="rId16" Type="http://schemas.openxmlformats.org/officeDocument/2006/relationships/hyperlink" Target="https://1drv.ms/b/s!An__ic3sU3vryXRW-eUBg98AblYn?e=1O5ND8" TargetMode="External"/><Relationship Id="rId20" Type="http://schemas.openxmlformats.org/officeDocument/2006/relationships/hyperlink" Target="https://1drv.ms/b/s!An__ic3sU3vryiHWHYSpZ108hJKc?e=vrLWfF" TargetMode="External"/><Relationship Id="rId29" Type="http://schemas.openxmlformats.org/officeDocument/2006/relationships/hyperlink" Target="https://1drv.ms/b/s!An__ic3sU3vry2HtcgAT0MXEN0X0?e=pPf1ro" TargetMode="External"/><Relationship Id="rId41" Type="http://schemas.openxmlformats.org/officeDocument/2006/relationships/printerSettings" Target="../printerSettings/printerSettings6.bin"/><Relationship Id="rId1" Type="http://schemas.openxmlformats.org/officeDocument/2006/relationships/hyperlink" Target="https://1drv.ms/b/s!An__ic3sU3vryEIjZtVPR8c8GqC5?e=40axk6" TargetMode="External"/><Relationship Id="rId6" Type="http://schemas.openxmlformats.org/officeDocument/2006/relationships/hyperlink" Target="https://1drv.ms/b/s!An__ic3sU3vryHWX2BP3fz_5zrxq?e=RnHLEA" TargetMode="External"/><Relationship Id="rId11" Type="http://schemas.openxmlformats.org/officeDocument/2006/relationships/hyperlink" Target="https://1drv.ms/b/s!An__ic3sU3vryWUPWFMUwqo3365e?e=SKoHMj" TargetMode="External"/><Relationship Id="rId24" Type="http://schemas.openxmlformats.org/officeDocument/2006/relationships/hyperlink" Target="https://1drv.ms/b/s!An__ic3sU3vrymh0t6lBiK5Y6FT_?e=hxxHY6" TargetMode="External"/><Relationship Id="rId32" Type="http://schemas.openxmlformats.org/officeDocument/2006/relationships/hyperlink" Target="https://1drv.ms/b/s!An__ic3sU3vrzE5v5TKdnII_MD3t?e=zCNIjb" TargetMode="External"/><Relationship Id="rId37" Type="http://schemas.openxmlformats.org/officeDocument/2006/relationships/hyperlink" Target="https://1drv.ms/b/s!An__ic3sU3vrzQ5kueqEblAtxfnA?e=C5vAM2" TargetMode="External"/><Relationship Id="rId40" Type="http://schemas.openxmlformats.org/officeDocument/2006/relationships/hyperlink" Target="https://1drv.ms/u/s!An__ic3sU3vrzVaCRMGvA35zUVKF?e=7FjaYq" TargetMode="External"/><Relationship Id="rId5" Type="http://schemas.openxmlformats.org/officeDocument/2006/relationships/hyperlink" Target="https://1drv.ms/b/s!An__ic3sU3vryHaMuU3I8iXD5u9A?e=LqDAWR" TargetMode="External"/><Relationship Id="rId15" Type="http://schemas.openxmlformats.org/officeDocument/2006/relationships/hyperlink" Target="https://1drv.ms/b/s!An__ic3sU3vryXON4jhuca07mUUu?e=65h2Xr" TargetMode="External"/><Relationship Id="rId23" Type="http://schemas.openxmlformats.org/officeDocument/2006/relationships/hyperlink" Target="https://1drv.ms/b/s!An__ic3sU3vrymac7nlKYhEPjMyO?e=ytMt3x" TargetMode="External"/><Relationship Id="rId28" Type="http://schemas.openxmlformats.org/officeDocument/2006/relationships/hyperlink" Target="https://1drv.ms/b/s!An__ic3sU3vry2CSRdz_wMuxpp-U?e=Rjo73s" TargetMode="External"/><Relationship Id="rId36" Type="http://schemas.openxmlformats.org/officeDocument/2006/relationships/hyperlink" Target="https://1drv.ms/u/s!An__ic3sU3vrzQx-7sUCSTEUxE53?e=vE9sfm" TargetMode="External"/><Relationship Id="rId10" Type="http://schemas.openxmlformats.org/officeDocument/2006/relationships/hyperlink" Target="https://1drv.ms/b/s!An__ic3sU3vryWSEJIdzDCIHBAL5?e=juNyEp" TargetMode="External"/><Relationship Id="rId19" Type="http://schemas.openxmlformats.org/officeDocument/2006/relationships/hyperlink" Target="https://1drv.ms/b/s!An__ic3sU3vryiC_lT8yBrrCuqNp?e=OBLlrO" TargetMode="External"/><Relationship Id="rId31" Type="http://schemas.openxmlformats.org/officeDocument/2006/relationships/hyperlink" Target="https://1drv.ms/b/s!An__ic3sU3vrzAFSg6f9v2eTgwse?e=fbTiun" TargetMode="External"/><Relationship Id="rId4" Type="http://schemas.openxmlformats.org/officeDocument/2006/relationships/hyperlink" Target="https://1drv.ms/b/s!An__ic3sU3vryFX3OPu-hSjyqKoo?e=Bjgss5" TargetMode="External"/><Relationship Id="rId9" Type="http://schemas.openxmlformats.org/officeDocument/2006/relationships/hyperlink" Target="https://1drv.ms/b/s!An__ic3sU3vryS5BAtqbgJKKfuys?e=13GuIk" TargetMode="External"/><Relationship Id="rId14" Type="http://schemas.openxmlformats.org/officeDocument/2006/relationships/hyperlink" Target="https://1drv.ms/b/s!An__ic3sU3vryXI5Qr1jScqRRIid?e=H02nxn" TargetMode="External"/><Relationship Id="rId22" Type="http://schemas.openxmlformats.org/officeDocument/2006/relationships/hyperlink" Target="https://1drv.ms/b/s!An__ic3sU3vrymeJ8kkUx5Ishsfc?e=nOEF3J" TargetMode="External"/><Relationship Id="rId27" Type="http://schemas.openxmlformats.org/officeDocument/2006/relationships/hyperlink" Target="https://1drv.ms/b/s!An__ic3sU3vryyBfq6p8rcUTYtAL?e=gzVgUG" TargetMode="External"/><Relationship Id="rId30" Type="http://schemas.openxmlformats.org/officeDocument/2006/relationships/hyperlink" Target="https://1drv.ms/b/s!An__ic3sU3vry21vUCRT4QznFGPt?e=gsKowu" TargetMode="External"/><Relationship Id="rId35" Type="http://schemas.openxmlformats.org/officeDocument/2006/relationships/hyperlink" Target="https://1drv.ms/b/s!An__ic3sU3vrzQ9YjpKpIQZulnDl?e=yqDsKW" TargetMode="External"/><Relationship Id="rId8" Type="http://schemas.openxmlformats.org/officeDocument/2006/relationships/hyperlink" Target="https://1drv.ms/b/s!An__ic3sU3vryRsK5kVVeQs7g2FS?e=RrfvFw" TargetMode="External"/><Relationship Id="rId3" Type="http://schemas.openxmlformats.org/officeDocument/2006/relationships/hyperlink" Target="https://1drv.ms/b/s!An__ic3sU3vryFReqIGb-HR9kD5b?e=8gIax0" TargetMode="External"/><Relationship Id="rId12" Type="http://schemas.openxmlformats.org/officeDocument/2006/relationships/hyperlink" Target="https://1drv.ms/b/s!An__ic3sU3vryWeNUepIxFWGv660?e=cUfcDE" TargetMode="External"/><Relationship Id="rId17" Type="http://schemas.openxmlformats.org/officeDocument/2006/relationships/hyperlink" Target="https://1drv.ms/b/s!An__ic3sU3vryXf-9gaeD5_Rs8zT?e=gsdC6u" TargetMode="External"/><Relationship Id="rId25" Type="http://schemas.openxmlformats.org/officeDocument/2006/relationships/hyperlink" Target="https://1drv.ms/u/s!An__ic3sU3vrynjPY26XQU_tBiBZ?e=OZ3pb0" TargetMode="External"/><Relationship Id="rId33" Type="http://schemas.openxmlformats.org/officeDocument/2006/relationships/hyperlink" Target="https://1drv.ms/b/s!An__ic3sU3vrzE8tGqDYU4RQrQjp?e=NoG60J" TargetMode="External"/><Relationship Id="rId38" Type="http://schemas.openxmlformats.org/officeDocument/2006/relationships/hyperlink" Target="https://1drv.ms/b/s!An__ic3sU3vrzQ3oGR96fxCkkfZt?e=Tt340j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n__ic3sU3vrzBPaEDNLO4_sUFLA?e=0uGPPY" TargetMode="External"/><Relationship Id="rId13" Type="http://schemas.openxmlformats.org/officeDocument/2006/relationships/hyperlink" Target="https://1drv.ms/b/s!An__ic3sU3vrzQWlnr0b9WkUqgs6?e=9c70MX" TargetMode="External"/><Relationship Id="rId3" Type="http://schemas.openxmlformats.org/officeDocument/2006/relationships/hyperlink" Target="https://1drv.ms/b/s!An__ic3sU3vrylVZxwQwaUz-33RJ?e=X8LJBS" TargetMode="External"/><Relationship Id="rId7" Type="http://schemas.openxmlformats.org/officeDocument/2006/relationships/hyperlink" Target="https://1drv.ms/b/s!An__ic3sU3vrzBDEX0BN5OxKe40J?e=N9CtfK" TargetMode="External"/><Relationship Id="rId12" Type="http://schemas.openxmlformats.org/officeDocument/2006/relationships/hyperlink" Target="https://1drv.ms/b/s!An__ic3sU3vrzQIQUrqULWH1mPYW?e=H1JQNQ" TargetMode="External"/><Relationship Id="rId2" Type="http://schemas.openxmlformats.org/officeDocument/2006/relationships/hyperlink" Target="https://1drv.ms/w/s!An__ic3sU3vryDrA5NA2BNjrcO2S?e=8eUr89" TargetMode="External"/><Relationship Id="rId16" Type="http://schemas.openxmlformats.org/officeDocument/2006/relationships/printerSettings" Target="../printerSettings/printerSettings7.bin"/><Relationship Id="rId1" Type="http://schemas.openxmlformats.org/officeDocument/2006/relationships/hyperlink" Target="https://1drv.ms/w/s!An__ic3sU3vryDPe9DULx3qaXkuq?e=c8ceL3" TargetMode="External"/><Relationship Id="rId6" Type="http://schemas.openxmlformats.org/officeDocument/2006/relationships/hyperlink" Target="https://1drv.ms/b/s!An__ic3sU3vryyXHkD_ut8xpWgtn?e=8VckI4" TargetMode="External"/><Relationship Id="rId11" Type="http://schemas.openxmlformats.org/officeDocument/2006/relationships/hyperlink" Target="https://1drv.ms/b/s!An__ic3sU3vrzEjRjRqPh9lNRnp1?e=gk49i4" TargetMode="External"/><Relationship Id="rId5" Type="http://schemas.openxmlformats.org/officeDocument/2006/relationships/hyperlink" Target="https://1drv.ms/b/s!An__ic3sU3vrzA4aF0v3dEAbpUtd?e=NvAheg" TargetMode="External"/><Relationship Id="rId15" Type="http://schemas.openxmlformats.org/officeDocument/2006/relationships/hyperlink" Target="https://1drv.ms/b/s!An__ic3sU3vrzT8fP-cIsKsZRUQM?e=Y94JIT" TargetMode="External"/><Relationship Id="rId10" Type="http://schemas.openxmlformats.org/officeDocument/2006/relationships/hyperlink" Target="https://1drv.ms/b/s!An__ic3sU3vrzC-xWMTAQwX5Yoj2?e=FN3HBO" TargetMode="External"/><Relationship Id="rId4" Type="http://schemas.openxmlformats.org/officeDocument/2006/relationships/hyperlink" Target="https://1drv.ms/b/s!An__ic3sU3vrzANLV4hyNYmF3B-t?e=fpeaf9" TargetMode="External"/><Relationship Id="rId9" Type="http://schemas.openxmlformats.org/officeDocument/2006/relationships/hyperlink" Target="https://1drv.ms/b/s!An__ic3sU3vrzCXaB5UFw-JYQtFL?e=rwYtxm" TargetMode="External"/><Relationship Id="rId14" Type="http://schemas.openxmlformats.org/officeDocument/2006/relationships/hyperlink" Target="https://1drv.ms/b/s!An__ic3sU3vrzQgL9gFaOVhiwr1D?e=ubU29k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n__ic3sU3vry33kK3zuL6AYR-4C?e=1sssMj" TargetMode="External"/><Relationship Id="rId13" Type="http://schemas.openxmlformats.org/officeDocument/2006/relationships/hyperlink" Target="https://1drv.ms/b/s!An__ic3sU3vrzWfOYUXDW81Txz2q?e=QF9SE9" TargetMode="External"/><Relationship Id="rId3" Type="http://schemas.openxmlformats.org/officeDocument/2006/relationships/hyperlink" Target="https://1drv.ms/b/s!An__ic3sU3vryhTbg9dN1S-toYVP?e=6CE6uD" TargetMode="External"/><Relationship Id="rId7" Type="http://schemas.openxmlformats.org/officeDocument/2006/relationships/hyperlink" Target="https://1drv.ms/b/s!An__ic3sU3vry0DlQbezQZ2WCB7v?e=59F1w2" TargetMode="External"/><Relationship Id="rId12" Type="http://schemas.openxmlformats.org/officeDocument/2006/relationships/hyperlink" Target="https://1drv.ms/b/s!An__ic3sU3vrzWYPR8-3KJHQgFB6?e=dfTWkU" TargetMode="External"/><Relationship Id="rId2" Type="http://schemas.openxmlformats.org/officeDocument/2006/relationships/hyperlink" Target="https://1drv.ms/b/s!An__ic3sU3vryhPsAgpJngIvU2-u?e=akOXI6" TargetMode="External"/><Relationship Id="rId1" Type="http://schemas.openxmlformats.org/officeDocument/2006/relationships/hyperlink" Target="https://1drv.ms/b/s!An__ic3sU3vryHj4I1mwoBQXjGk0?e=uxIrdx" TargetMode="External"/><Relationship Id="rId6" Type="http://schemas.openxmlformats.org/officeDocument/2006/relationships/hyperlink" Target="https://1drv.ms/b/s!An__ic3sU3vrywMeRtqIbpdR32AI?e=XClmM0" TargetMode="External"/><Relationship Id="rId11" Type="http://schemas.openxmlformats.org/officeDocument/2006/relationships/hyperlink" Target="https://1drv.ms/b/s!An__ic3sU3vrzTr9v9g3ka6AfyiY?e=tnVAns" TargetMode="External"/><Relationship Id="rId5" Type="http://schemas.openxmlformats.org/officeDocument/2006/relationships/hyperlink" Target="https://1drv.ms/b/s!An__ic3sU3vrylb30JhSNfjotgUb?e=aHb2Fb" TargetMode="External"/><Relationship Id="rId10" Type="http://schemas.openxmlformats.org/officeDocument/2006/relationships/hyperlink" Target="https://1drv.ms/b/s!An__ic3sU3vrzFT36gfy3OAR-Ubl?e=EJnTTZ" TargetMode="External"/><Relationship Id="rId4" Type="http://schemas.openxmlformats.org/officeDocument/2006/relationships/hyperlink" Target="https://1drv.ms/b/s!An__ic3sU3vryhKU-mVEA-znjl0u?e=6OwS17" TargetMode="External"/><Relationship Id="rId9" Type="http://schemas.openxmlformats.org/officeDocument/2006/relationships/hyperlink" Target="https://1drv.ms/b/s!An__ic3sU3vrzArkbhsk4v2H1F6S?e=aNXKMp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818BE-CF25-4B0C-A57E-520F16E58AD8}">
  <sheetPr>
    <pageSetUpPr fitToPage="1"/>
  </sheetPr>
  <dimension ref="B1:F31"/>
  <sheetViews>
    <sheetView zoomScale="70" zoomScaleNormal="70" workbookViewId="0">
      <selection activeCell="E3" sqref="E3:F31"/>
    </sheetView>
  </sheetViews>
  <sheetFormatPr defaultRowHeight="14.5" x14ac:dyDescent="0.35"/>
  <cols>
    <col min="2" max="2" width="30.08984375" bestFit="1" customWidth="1"/>
    <col min="3" max="3" width="10.90625" style="23" bestFit="1" customWidth="1"/>
    <col min="5" max="5" width="34.54296875" bestFit="1" customWidth="1"/>
    <col min="6" max="6" width="10.90625" style="23" bestFit="1" customWidth="1"/>
  </cols>
  <sheetData>
    <row r="1" spans="2:6" x14ac:dyDescent="0.35">
      <c r="B1" s="7" t="s">
        <v>102</v>
      </c>
    </row>
    <row r="3" spans="2:6" x14ac:dyDescent="0.35">
      <c r="B3" s="7" t="s">
        <v>0</v>
      </c>
      <c r="E3" s="20" t="s">
        <v>8</v>
      </c>
      <c r="F3" s="22"/>
    </row>
    <row r="4" spans="2:6" x14ac:dyDescent="0.35">
      <c r="B4" t="s">
        <v>1</v>
      </c>
      <c r="C4" s="23">
        <v>5750</v>
      </c>
      <c r="E4" t="s">
        <v>9</v>
      </c>
      <c r="F4" s="23">
        <f>Forecast!O15</f>
        <v>1917</v>
      </c>
    </row>
    <row r="5" spans="2:6" x14ac:dyDescent="0.35">
      <c r="B5" t="s">
        <v>2</v>
      </c>
      <c r="C5" s="23">
        <v>0</v>
      </c>
      <c r="E5" t="s">
        <v>11</v>
      </c>
      <c r="F5" s="23">
        <f>Forecast!O17</f>
        <v>800</v>
      </c>
    </row>
    <row r="6" spans="2:6" x14ac:dyDescent="0.35">
      <c r="B6" t="s">
        <v>5</v>
      </c>
      <c r="C6" s="23">
        <v>0</v>
      </c>
      <c r="E6" t="s">
        <v>16</v>
      </c>
      <c r="F6" s="23">
        <f>Forecast!O22</f>
        <v>528</v>
      </c>
    </row>
    <row r="7" spans="2:6" x14ac:dyDescent="0.35">
      <c r="B7" t="s">
        <v>4</v>
      </c>
      <c r="C7" s="23">
        <v>300</v>
      </c>
      <c r="E7" t="s">
        <v>18</v>
      </c>
      <c r="F7" s="23">
        <f>Forecast!O23</f>
        <v>388</v>
      </c>
    </row>
    <row r="8" spans="2:6" x14ac:dyDescent="0.35">
      <c r="B8" t="s">
        <v>3</v>
      </c>
      <c r="C8" s="23">
        <v>0</v>
      </c>
      <c r="E8" t="s">
        <v>20</v>
      </c>
      <c r="F8" s="23">
        <f>Forecast!O24</f>
        <v>347.05</v>
      </c>
    </row>
    <row r="9" spans="2:6" ht="15" thickBot="1" x14ac:dyDescent="0.4">
      <c r="B9" s="19" t="s">
        <v>67</v>
      </c>
      <c r="C9" s="24">
        <f>SUM(C4:C8)</f>
        <v>6050</v>
      </c>
      <c r="E9" t="s">
        <v>94</v>
      </c>
      <c r="F9" s="23">
        <f>Forecast!O36</f>
        <v>300</v>
      </c>
    </row>
    <row r="10" spans="2:6" ht="15" thickTop="1" x14ac:dyDescent="0.35">
      <c r="E10" t="s">
        <v>22</v>
      </c>
      <c r="F10" s="23">
        <f>Forecast!O26</f>
        <v>250</v>
      </c>
    </row>
    <row r="11" spans="2:6" x14ac:dyDescent="0.35">
      <c r="B11" s="7" t="s">
        <v>36</v>
      </c>
      <c r="C11" s="23">
        <v>1687.7900000000013</v>
      </c>
      <c r="E11" t="s">
        <v>30</v>
      </c>
      <c r="F11" s="23">
        <f>Forecast!O33</f>
        <v>250</v>
      </c>
    </row>
    <row r="12" spans="2:6" x14ac:dyDescent="0.35">
      <c r="B12" s="7" t="s">
        <v>69</v>
      </c>
      <c r="C12" s="23">
        <f>C11+(C9-F30)</f>
        <v>1681.7300000000009</v>
      </c>
      <c r="E12" t="s">
        <v>15</v>
      </c>
      <c r="F12" s="23">
        <f>Forecast!O21</f>
        <v>215.88000000000002</v>
      </c>
    </row>
    <row r="13" spans="2:6" x14ac:dyDescent="0.35">
      <c r="E13" t="s">
        <v>24</v>
      </c>
      <c r="F13" s="23">
        <f>Forecast!O28</f>
        <v>200</v>
      </c>
    </row>
    <row r="14" spans="2:6" x14ac:dyDescent="0.35">
      <c r="E14" t="s">
        <v>28</v>
      </c>
      <c r="F14" s="23">
        <f>Forecast!O31</f>
        <v>172.67999999999995</v>
      </c>
    </row>
    <row r="15" spans="2:6" x14ac:dyDescent="0.35">
      <c r="E15" t="s">
        <v>12</v>
      </c>
      <c r="F15" s="23">
        <f>Forecast!O18</f>
        <v>132</v>
      </c>
    </row>
    <row r="16" spans="2:6" x14ac:dyDescent="0.35">
      <c r="E16" t="s">
        <v>21</v>
      </c>
      <c r="F16" s="23">
        <f>Forecast!O25</f>
        <v>120.45</v>
      </c>
    </row>
    <row r="17" spans="5:6" x14ac:dyDescent="0.35">
      <c r="E17" t="s">
        <v>25</v>
      </c>
      <c r="F17" s="23">
        <f>Forecast!O29</f>
        <v>120</v>
      </c>
    </row>
    <row r="18" spans="5:6" x14ac:dyDescent="0.35">
      <c r="E18" t="s">
        <v>14</v>
      </c>
      <c r="F18" s="23">
        <f>Forecast!O20</f>
        <v>100</v>
      </c>
    </row>
    <row r="19" spans="5:6" x14ac:dyDescent="0.35">
      <c r="E19" t="s">
        <v>3</v>
      </c>
      <c r="F19" s="23">
        <f>Forecast!O30</f>
        <v>100</v>
      </c>
    </row>
    <row r="20" spans="5:6" x14ac:dyDescent="0.35">
      <c r="E20" t="s">
        <v>23</v>
      </c>
      <c r="F20" s="23">
        <f>Forecast!O27</f>
        <v>40</v>
      </c>
    </row>
    <row r="21" spans="5:6" x14ac:dyDescent="0.35">
      <c r="E21" t="s">
        <v>13</v>
      </c>
      <c r="F21" s="23">
        <f>Forecast!O19</f>
        <v>40</v>
      </c>
    </row>
    <row r="22" spans="5:6" x14ac:dyDescent="0.35">
      <c r="E22" t="s">
        <v>27</v>
      </c>
      <c r="F22" s="23">
        <f>Forecast!O35</f>
        <v>35</v>
      </c>
    </row>
    <row r="23" spans="5:6" x14ac:dyDescent="0.35">
      <c r="E23" t="s">
        <v>31</v>
      </c>
      <c r="F23" s="23">
        <v>0</v>
      </c>
    </row>
    <row r="24" spans="5:6" x14ac:dyDescent="0.35">
      <c r="E24" t="s">
        <v>29</v>
      </c>
      <c r="F24" s="23">
        <f>Forecast!O32</f>
        <v>0</v>
      </c>
    </row>
    <row r="25" spans="5:6" x14ac:dyDescent="0.35">
      <c r="E25" t="s">
        <v>10</v>
      </c>
      <c r="F25" s="23">
        <f>Forecast!O16</f>
        <v>0</v>
      </c>
    </row>
    <row r="26" spans="5:6" x14ac:dyDescent="0.35">
      <c r="E26" t="s">
        <v>17</v>
      </c>
      <c r="F26" s="23">
        <f>Forecast!O37</f>
        <v>0</v>
      </c>
    </row>
    <row r="27" spans="5:6" x14ac:dyDescent="0.35">
      <c r="E27" t="s">
        <v>19</v>
      </c>
      <c r="F27" s="23">
        <f>Forecast!O38</f>
        <v>0</v>
      </c>
    </row>
    <row r="28" spans="5:6" x14ac:dyDescent="0.35">
      <c r="E28" t="s">
        <v>26</v>
      </c>
      <c r="F28" s="23">
        <f>Forecast!O39</f>
        <v>0</v>
      </c>
    </row>
    <row r="29" spans="5:6" x14ac:dyDescent="0.35">
      <c r="E29" s="21" t="s">
        <v>32</v>
      </c>
      <c r="F29" s="22">
        <f>Forecast!O40</f>
        <v>0</v>
      </c>
    </row>
    <row r="30" spans="5:6" ht="15" thickBot="1" x14ac:dyDescent="0.4">
      <c r="E30" s="19" t="s">
        <v>67</v>
      </c>
      <c r="F30" s="24">
        <f>SUM(F4:F29)</f>
        <v>6056.06</v>
      </c>
    </row>
    <row r="31" spans="5:6" ht="15" thickTop="1" x14ac:dyDescent="0.35"/>
  </sheetData>
  <sortState xmlns:xlrd2="http://schemas.microsoft.com/office/spreadsheetml/2017/richdata2" ref="E4:F29">
    <sortCondition descending="1" ref="F4:F29"/>
  </sortState>
  <pageMargins left="0.7" right="0.7" top="0.75" bottom="0.75" header="0.3" footer="0.3"/>
  <pageSetup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8D888-7A64-4ED6-BDC9-A5B3162E2664}">
  <dimension ref="B2:F30"/>
  <sheetViews>
    <sheetView tabSelected="1" topLeftCell="A11" workbookViewId="0">
      <selection activeCell="B30" sqref="B30"/>
    </sheetView>
  </sheetViews>
  <sheetFormatPr defaultRowHeight="14.5" x14ac:dyDescent="0.35"/>
  <cols>
    <col min="2" max="2" width="34.54296875" bestFit="1" customWidth="1"/>
    <col min="3" max="4" width="10.08984375" bestFit="1" customWidth="1"/>
    <col min="5" max="5" width="8.6328125" bestFit="1" customWidth="1"/>
    <col min="6" max="6" width="30.6328125" bestFit="1" customWidth="1"/>
  </cols>
  <sheetData>
    <row r="2" spans="2:6" x14ac:dyDescent="0.35">
      <c r="B2" s="20" t="s">
        <v>8</v>
      </c>
      <c r="C2" s="60" t="s">
        <v>167</v>
      </c>
      <c r="D2" s="7" t="s">
        <v>168</v>
      </c>
      <c r="E2" s="7" t="s">
        <v>68</v>
      </c>
      <c r="F2" s="61" t="s">
        <v>169</v>
      </c>
    </row>
    <row r="3" spans="2:6" x14ac:dyDescent="0.35">
      <c r="B3" t="s">
        <v>9</v>
      </c>
      <c r="C3" s="23">
        <v>1917</v>
      </c>
      <c r="D3" s="62">
        <v>1917</v>
      </c>
      <c r="E3" s="23">
        <f>C3-D3</f>
        <v>0</v>
      </c>
    </row>
    <row r="4" spans="2:6" x14ac:dyDescent="0.35">
      <c r="B4" t="s">
        <v>11</v>
      </c>
      <c r="C4" s="23">
        <v>800</v>
      </c>
      <c r="D4" s="62">
        <v>800</v>
      </c>
      <c r="E4" s="23">
        <f t="shared" ref="E4:E29" si="0">C4-D4</f>
        <v>0</v>
      </c>
    </row>
    <row r="5" spans="2:6" x14ac:dyDescent="0.35">
      <c r="B5" t="s">
        <v>16</v>
      </c>
      <c r="C5" s="23">
        <v>528</v>
      </c>
      <c r="D5" s="62">
        <v>528</v>
      </c>
      <c r="E5" s="23">
        <f t="shared" si="0"/>
        <v>0</v>
      </c>
    </row>
    <row r="6" spans="2:6" x14ac:dyDescent="0.35">
      <c r="B6" t="s">
        <v>18</v>
      </c>
      <c r="C6" s="23">
        <v>388</v>
      </c>
      <c r="D6" s="62">
        <v>336</v>
      </c>
      <c r="E6" s="23">
        <f t="shared" si="0"/>
        <v>52</v>
      </c>
      <c r="F6" t="s">
        <v>170</v>
      </c>
    </row>
    <row r="7" spans="2:6" x14ac:dyDescent="0.35">
      <c r="B7" t="s">
        <v>20</v>
      </c>
      <c r="C7" s="23">
        <v>347.05</v>
      </c>
      <c r="D7" s="62">
        <v>427.94</v>
      </c>
      <c r="E7" s="23">
        <f t="shared" si="0"/>
        <v>-80.889999999999986</v>
      </c>
      <c r="F7" t="s">
        <v>171</v>
      </c>
    </row>
    <row r="8" spans="2:6" x14ac:dyDescent="0.35">
      <c r="C8" s="23"/>
      <c r="D8" s="23"/>
      <c r="E8" s="23">
        <f t="shared" si="0"/>
        <v>0</v>
      </c>
    </row>
    <row r="9" spans="2:6" x14ac:dyDescent="0.35">
      <c r="B9" t="s">
        <v>22</v>
      </c>
      <c r="C9" s="23">
        <v>250</v>
      </c>
      <c r="D9" s="62">
        <v>250</v>
      </c>
      <c r="E9" s="23">
        <f t="shared" si="0"/>
        <v>0</v>
      </c>
    </row>
    <row r="10" spans="2:6" x14ac:dyDescent="0.35">
      <c r="B10" t="s">
        <v>30</v>
      </c>
      <c r="C10" s="23">
        <v>250</v>
      </c>
      <c r="D10" s="23"/>
      <c r="E10" s="23">
        <f t="shared" si="0"/>
        <v>250</v>
      </c>
      <c r="F10" t="s">
        <v>172</v>
      </c>
    </row>
    <row r="11" spans="2:6" x14ac:dyDescent="0.35">
      <c r="B11" t="s">
        <v>15</v>
      </c>
      <c r="C11" s="23">
        <v>215.88000000000002</v>
      </c>
      <c r="D11" s="62">
        <v>215.88000000000002</v>
      </c>
      <c r="E11" s="23">
        <f t="shared" si="0"/>
        <v>0</v>
      </c>
    </row>
    <row r="12" spans="2:6" x14ac:dyDescent="0.35">
      <c r="B12" t="s">
        <v>24</v>
      </c>
      <c r="C12" s="23">
        <v>200</v>
      </c>
      <c r="D12" s="23"/>
      <c r="E12" s="23">
        <f t="shared" si="0"/>
        <v>200</v>
      </c>
      <c r="F12" t="s">
        <v>177</v>
      </c>
    </row>
    <row r="13" spans="2:6" x14ac:dyDescent="0.35">
      <c r="B13" t="s">
        <v>28</v>
      </c>
      <c r="C13" s="23">
        <v>172.67999999999995</v>
      </c>
      <c r="D13" s="62">
        <v>100.73</v>
      </c>
      <c r="E13" s="23">
        <f t="shared" si="0"/>
        <v>71.949999999999946</v>
      </c>
      <c r="F13" t="s">
        <v>173</v>
      </c>
    </row>
    <row r="14" spans="2:6" x14ac:dyDescent="0.35">
      <c r="B14" t="s">
        <v>12</v>
      </c>
      <c r="C14" s="23">
        <v>132</v>
      </c>
      <c r="D14" s="62">
        <v>282.90999999999997</v>
      </c>
      <c r="E14" s="23">
        <f t="shared" si="0"/>
        <v>-150.90999999999997</v>
      </c>
      <c r="F14" t="s">
        <v>174</v>
      </c>
    </row>
    <row r="15" spans="2:6" x14ac:dyDescent="0.35">
      <c r="B15" t="s">
        <v>21</v>
      </c>
      <c r="C15" s="23">
        <v>120.45</v>
      </c>
      <c r="D15" s="62">
        <v>117.61</v>
      </c>
      <c r="E15" s="23">
        <f t="shared" si="0"/>
        <v>2.8400000000000034</v>
      </c>
    </row>
    <row r="16" spans="2:6" x14ac:dyDescent="0.35">
      <c r="B16" t="s">
        <v>25</v>
      </c>
      <c r="C16" s="23">
        <v>120</v>
      </c>
      <c r="D16" s="23"/>
      <c r="E16" s="23">
        <f t="shared" si="0"/>
        <v>120</v>
      </c>
      <c r="F16" t="s">
        <v>175</v>
      </c>
    </row>
    <row r="17" spans="2:6" x14ac:dyDescent="0.35">
      <c r="B17" t="s">
        <v>14</v>
      </c>
      <c r="C17" s="23">
        <v>100</v>
      </c>
      <c r="D17" s="62">
        <v>82.2</v>
      </c>
      <c r="E17" s="23">
        <f t="shared" si="0"/>
        <v>17.799999999999997</v>
      </c>
      <c r="F17" s="53"/>
    </row>
    <row r="18" spans="2:6" x14ac:dyDescent="0.35">
      <c r="B18" t="s">
        <v>3</v>
      </c>
      <c r="C18" s="23">
        <v>100</v>
      </c>
      <c r="D18" s="23"/>
      <c r="E18" s="23">
        <f t="shared" si="0"/>
        <v>100</v>
      </c>
      <c r="F18" t="s">
        <v>176</v>
      </c>
    </row>
    <row r="19" spans="2:6" x14ac:dyDescent="0.35">
      <c r="B19" t="s">
        <v>23</v>
      </c>
      <c r="C19" s="23">
        <v>40</v>
      </c>
      <c r="D19" s="62">
        <v>27</v>
      </c>
      <c r="E19" s="23">
        <f t="shared" si="0"/>
        <v>13</v>
      </c>
    </row>
    <row r="20" spans="2:6" x14ac:dyDescent="0.35">
      <c r="B20" t="s">
        <v>13</v>
      </c>
      <c r="C20" s="23">
        <v>40</v>
      </c>
      <c r="D20" s="62">
        <v>30</v>
      </c>
      <c r="E20" s="23">
        <f t="shared" si="0"/>
        <v>10</v>
      </c>
    </row>
    <row r="21" spans="2:6" x14ac:dyDescent="0.35">
      <c r="B21" t="s">
        <v>27</v>
      </c>
      <c r="C21" s="23">
        <v>35</v>
      </c>
      <c r="D21" s="62">
        <v>35</v>
      </c>
      <c r="E21" s="23">
        <f t="shared" si="0"/>
        <v>0</v>
      </c>
    </row>
    <row r="22" spans="2:6" x14ac:dyDescent="0.35">
      <c r="B22" t="s">
        <v>31</v>
      </c>
      <c r="C22" s="23">
        <v>0</v>
      </c>
      <c r="D22" s="62">
        <v>89.039999999999992</v>
      </c>
      <c r="E22" s="23">
        <f t="shared" si="0"/>
        <v>-89.039999999999992</v>
      </c>
      <c r="F22" t="s">
        <v>178</v>
      </c>
    </row>
    <row r="23" spans="2:6" x14ac:dyDescent="0.35">
      <c r="B23" t="s">
        <v>29</v>
      </c>
      <c r="C23" s="23">
        <v>0</v>
      </c>
      <c r="D23" s="23"/>
      <c r="E23" s="23">
        <f t="shared" si="0"/>
        <v>0</v>
      </c>
    </row>
    <row r="24" spans="2:6" x14ac:dyDescent="0.35">
      <c r="B24" t="s">
        <v>10</v>
      </c>
      <c r="C24" s="23">
        <v>0</v>
      </c>
      <c r="D24" s="23"/>
      <c r="E24" s="23">
        <f t="shared" si="0"/>
        <v>0</v>
      </c>
    </row>
    <row r="25" spans="2:6" x14ac:dyDescent="0.35">
      <c r="B25" t="s">
        <v>17</v>
      </c>
      <c r="C25" s="23">
        <v>0</v>
      </c>
      <c r="D25" s="23"/>
      <c r="E25" s="23">
        <f t="shared" si="0"/>
        <v>0</v>
      </c>
    </row>
    <row r="26" spans="2:6" x14ac:dyDescent="0.35">
      <c r="B26" t="s">
        <v>19</v>
      </c>
      <c r="C26" s="23">
        <v>0</v>
      </c>
      <c r="D26" s="23"/>
      <c r="E26" s="23">
        <f t="shared" si="0"/>
        <v>0</v>
      </c>
    </row>
    <row r="27" spans="2:6" x14ac:dyDescent="0.35">
      <c r="B27" t="s">
        <v>26</v>
      </c>
      <c r="C27" s="23">
        <v>0</v>
      </c>
      <c r="D27" s="23"/>
      <c r="E27" s="23">
        <f t="shared" si="0"/>
        <v>0</v>
      </c>
    </row>
    <row r="28" spans="2:6" x14ac:dyDescent="0.35">
      <c r="B28" s="21" t="s">
        <v>32</v>
      </c>
      <c r="C28" s="22">
        <v>0</v>
      </c>
      <c r="D28" s="62">
        <v>292.8</v>
      </c>
      <c r="E28" s="23">
        <f t="shared" si="0"/>
        <v>-292.8</v>
      </c>
      <c r="F28" t="s">
        <v>179</v>
      </c>
    </row>
    <row r="29" spans="2:6" ht="15" thickBot="1" x14ac:dyDescent="0.4">
      <c r="B29" s="19" t="s">
        <v>67</v>
      </c>
      <c r="C29" s="24">
        <v>6056.06</v>
      </c>
      <c r="D29" s="24">
        <f>SUM(D3:D28)</f>
        <v>5532.11</v>
      </c>
      <c r="E29" s="24">
        <f t="shared" si="0"/>
        <v>523.95000000000073</v>
      </c>
    </row>
    <row r="30" spans="2:6" ht="15" thickTop="1" x14ac:dyDescent="0.35">
      <c r="C30" s="23"/>
      <c r="D30" s="23"/>
    </row>
  </sheetData>
  <conditionalFormatting sqref="E3:E29">
    <cfRule type="cellIs" dxfId="11" priority="1" operator="lessThan">
      <formula>0</formula>
    </cfRule>
    <cfRule type="cellIs" dxfId="10" priority="2" operator="greater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5DE6D-A682-483E-9296-CCA72C6CF55B}">
  <dimension ref="A1:O46"/>
  <sheetViews>
    <sheetView showGridLines="0" zoomScale="70" zoomScaleNormal="70" workbookViewId="0">
      <pane xSplit="1" ySplit="1" topLeftCell="B26" activePane="bottomRight" state="frozen"/>
      <selection activeCell="A9" sqref="A9:XFD28"/>
      <selection pane="topRight" activeCell="A9" sqref="A9:XFD28"/>
      <selection pane="bottomLeft" activeCell="A9" sqref="A9:XFD28"/>
      <selection pane="bottomRight" activeCell="L1" sqref="L1:L1048576"/>
    </sheetView>
  </sheetViews>
  <sheetFormatPr defaultColWidth="9.1796875" defaultRowHeight="13" x14ac:dyDescent="0.35"/>
  <cols>
    <col min="1" max="1" width="30.7265625" style="13" customWidth="1"/>
    <col min="2" max="2" width="3.453125" style="13" customWidth="1"/>
    <col min="3" max="3" width="9.453125" style="13" bestFit="1" customWidth="1"/>
    <col min="4" max="4" width="9.26953125" style="13" bestFit="1" customWidth="1"/>
    <col min="5" max="5" width="9.453125" style="13" bestFit="1" customWidth="1"/>
    <col min="6" max="6" width="9.54296875" style="13" bestFit="1" customWidth="1"/>
    <col min="7" max="7" width="9.453125" style="13" bestFit="1" customWidth="1"/>
    <col min="8" max="8" width="9.81640625" style="13" bestFit="1" customWidth="1"/>
    <col min="9" max="9" width="9.453125" style="13" bestFit="1" customWidth="1"/>
    <col min="10" max="10" width="9.26953125" style="13" bestFit="1" customWidth="1"/>
    <col min="11" max="11" width="9.81640625" style="13" bestFit="1" customWidth="1"/>
    <col min="12" max="12" width="9.54296875" style="13" bestFit="1" customWidth="1"/>
    <col min="13" max="13" width="9.26953125" style="13" bestFit="1" customWidth="1"/>
    <col min="14" max="14" width="9.453125" style="13" bestFit="1" customWidth="1"/>
    <col min="15" max="16384" width="9.1796875" style="13"/>
  </cols>
  <sheetData>
    <row r="1" spans="1:15" ht="12" customHeight="1" x14ac:dyDescent="0.35">
      <c r="A1" s="18" t="str">
        <f>Location</f>
        <v>Trudoxhill Parish Council</v>
      </c>
    </row>
    <row r="2" spans="1:15" ht="12" customHeight="1" x14ac:dyDescent="0.35">
      <c r="A2" s="18" t="s">
        <v>52</v>
      </c>
      <c r="C2" s="7" t="s">
        <v>36</v>
      </c>
      <c r="E2" s="7">
        <v>1687.79</v>
      </c>
    </row>
    <row r="3" spans="1:15" ht="12" customHeight="1" x14ac:dyDescent="0.35">
      <c r="A3" s="18"/>
    </row>
    <row r="4" spans="1:15" ht="12" customHeight="1" x14ac:dyDescent="0.35">
      <c r="C4" s="8">
        <v>44287</v>
      </c>
      <c r="D4" s="8">
        <v>44317</v>
      </c>
      <c r="E4" s="8">
        <v>44348</v>
      </c>
      <c r="F4" s="8">
        <v>44378</v>
      </c>
      <c r="G4" s="8">
        <v>44409</v>
      </c>
      <c r="H4" s="8">
        <v>44440</v>
      </c>
      <c r="I4" s="8">
        <v>44470</v>
      </c>
      <c r="J4" s="8">
        <v>44501</v>
      </c>
      <c r="K4" s="8">
        <v>44531</v>
      </c>
      <c r="L4" s="8">
        <v>44562</v>
      </c>
      <c r="M4" s="8">
        <v>44593</v>
      </c>
      <c r="N4" s="8">
        <v>44621</v>
      </c>
    </row>
    <row r="5" spans="1:15" ht="18" customHeight="1" x14ac:dyDescent="0.35">
      <c r="A5" s="14" t="s">
        <v>0</v>
      </c>
    </row>
    <row r="6" spans="1:15" ht="18" customHeight="1" x14ac:dyDescent="0.35">
      <c r="A6" s="13" t="s">
        <v>1</v>
      </c>
      <c r="C6" s="15">
        <v>5750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>
        <f>SUM(C6:N6)</f>
        <v>5750</v>
      </c>
    </row>
    <row r="7" spans="1:15" ht="18" customHeight="1" x14ac:dyDescent="0.35">
      <c r="A7" s="13" t="s">
        <v>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>
        <f t="shared" ref="O7:O10" si="0">SUM(C7:N7)</f>
        <v>0</v>
      </c>
    </row>
    <row r="8" spans="1:15" ht="18" customHeight="1" x14ac:dyDescent="0.35">
      <c r="A8" s="13" t="s">
        <v>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>
        <f t="shared" si="0"/>
        <v>0</v>
      </c>
    </row>
    <row r="9" spans="1:15" ht="18" customHeight="1" x14ac:dyDescent="0.35">
      <c r="A9" s="13" t="s">
        <v>4</v>
      </c>
      <c r="C9" s="15">
        <v>100</v>
      </c>
      <c r="D9" s="15"/>
      <c r="E9" s="15"/>
      <c r="F9" s="15"/>
      <c r="G9" s="15"/>
      <c r="H9" s="15">
        <v>100</v>
      </c>
      <c r="I9" s="15"/>
      <c r="J9" s="15"/>
      <c r="K9" s="15"/>
      <c r="L9" s="15">
        <v>100</v>
      </c>
      <c r="M9" s="15"/>
      <c r="N9" s="15"/>
      <c r="O9" s="16">
        <f t="shared" si="0"/>
        <v>300</v>
      </c>
    </row>
    <row r="10" spans="1:15" ht="18" customHeight="1" x14ac:dyDescent="0.35">
      <c r="A10" s="13" t="s">
        <v>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>
        <f t="shared" si="0"/>
        <v>0</v>
      </c>
    </row>
    <row r="11" spans="1:15" ht="12" customHeight="1" x14ac:dyDescent="0.35">
      <c r="C11" s="13" t="s">
        <v>6</v>
      </c>
      <c r="D11" s="13" t="s">
        <v>6</v>
      </c>
      <c r="E11" s="13" t="s">
        <v>6</v>
      </c>
      <c r="F11" s="13" t="s">
        <v>6</v>
      </c>
      <c r="G11" s="13" t="s">
        <v>6</v>
      </c>
      <c r="H11" s="13" t="s">
        <v>6</v>
      </c>
      <c r="I11" s="13" t="s">
        <v>6</v>
      </c>
      <c r="J11" s="13" t="s">
        <v>6</v>
      </c>
      <c r="K11" s="13" t="s">
        <v>6</v>
      </c>
      <c r="L11" s="13" t="s">
        <v>6</v>
      </c>
      <c r="M11" s="13" t="s">
        <v>6</v>
      </c>
      <c r="N11" s="13" t="s">
        <v>6</v>
      </c>
    </row>
    <row r="12" spans="1:15" ht="18" customHeight="1" x14ac:dyDescent="0.35">
      <c r="A12" s="14" t="s">
        <v>7</v>
      </c>
      <c r="C12" s="16">
        <f>SUM(C6:C10)</f>
        <v>5850</v>
      </c>
      <c r="D12" s="16">
        <f t="shared" ref="D12:N12" si="1">SUM(D6:D10)</f>
        <v>0</v>
      </c>
      <c r="E12" s="16">
        <f t="shared" si="1"/>
        <v>0</v>
      </c>
      <c r="F12" s="16">
        <f t="shared" si="1"/>
        <v>0</v>
      </c>
      <c r="G12" s="16">
        <f t="shared" si="1"/>
        <v>0</v>
      </c>
      <c r="H12" s="16">
        <f t="shared" si="1"/>
        <v>100</v>
      </c>
      <c r="I12" s="16">
        <f t="shared" si="1"/>
        <v>0</v>
      </c>
      <c r="J12" s="16">
        <f t="shared" si="1"/>
        <v>0</v>
      </c>
      <c r="K12" s="16">
        <f t="shared" si="1"/>
        <v>0</v>
      </c>
      <c r="L12" s="16">
        <f t="shared" si="1"/>
        <v>100</v>
      </c>
      <c r="M12" s="16">
        <f t="shared" si="1"/>
        <v>0</v>
      </c>
      <c r="N12" s="16">
        <f t="shared" si="1"/>
        <v>0</v>
      </c>
      <c r="O12" s="16">
        <f t="shared" ref="O12" si="2">SUM(C12:N12)</f>
        <v>6050</v>
      </c>
    </row>
    <row r="13" spans="1:15" ht="12" customHeight="1" x14ac:dyDescent="0.35">
      <c r="C13" s="13" t="s">
        <v>6</v>
      </c>
      <c r="D13" s="13" t="s">
        <v>6</v>
      </c>
      <c r="E13" s="13" t="s">
        <v>6</v>
      </c>
      <c r="F13" s="13" t="s">
        <v>6</v>
      </c>
      <c r="G13" s="13" t="s">
        <v>6</v>
      </c>
      <c r="H13" s="13" t="s">
        <v>6</v>
      </c>
      <c r="I13" s="13" t="s">
        <v>6</v>
      </c>
      <c r="J13" s="13" t="s">
        <v>6</v>
      </c>
      <c r="K13" s="13" t="s">
        <v>6</v>
      </c>
      <c r="L13" s="13" t="s">
        <v>6</v>
      </c>
      <c r="M13" s="13" t="s">
        <v>6</v>
      </c>
      <c r="N13" s="13" t="s">
        <v>6</v>
      </c>
    </row>
    <row r="14" spans="1:15" ht="18" customHeight="1" x14ac:dyDescent="0.35">
      <c r="A14" s="14" t="s">
        <v>8</v>
      </c>
      <c r="C14" s="13" t="s">
        <v>6</v>
      </c>
      <c r="D14" s="13" t="s">
        <v>6</v>
      </c>
      <c r="E14" s="13" t="s">
        <v>6</v>
      </c>
      <c r="F14" s="13" t="s">
        <v>6</v>
      </c>
      <c r="G14" s="13" t="s">
        <v>6</v>
      </c>
      <c r="H14" s="13" t="s">
        <v>6</v>
      </c>
      <c r="I14" s="13" t="s">
        <v>6</v>
      </c>
      <c r="J14" s="13" t="s">
        <v>6</v>
      </c>
      <c r="K14" s="13" t="s">
        <v>6</v>
      </c>
      <c r="L14" s="13" t="s">
        <v>6</v>
      </c>
      <c r="M14" s="13" t="s">
        <v>6</v>
      </c>
      <c r="N14" s="13" t="s">
        <v>6</v>
      </c>
    </row>
    <row r="15" spans="1:15" ht="18" customHeight="1" x14ac:dyDescent="0.35">
      <c r="A15" s="13" t="s">
        <v>9</v>
      </c>
      <c r="C15" s="15">
        <v>159.75</v>
      </c>
      <c r="D15" s="15">
        <v>159.75</v>
      </c>
      <c r="E15" s="15">
        <v>159.75</v>
      </c>
      <c r="F15" s="15">
        <v>159.75</v>
      </c>
      <c r="G15" s="15">
        <v>159.75</v>
      </c>
      <c r="H15" s="15">
        <v>159.75</v>
      </c>
      <c r="I15" s="15">
        <v>159.75</v>
      </c>
      <c r="J15" s="15">
        <v>159.75</v>
      </c>
      <c r="K15" s="15">
        <v>159.75</v>
      </c>
      <c r="L15" s="15">
        <v>159.75</v>
      </c>
      <c r="M15" s="15">
        <v>159.75</v>
      </c>
      <c r="N15" s="15">
        <v>159.75</v>
      </c>
      <c r="O15" s="16">
        <f>SUM(C15:N15)</f>
        <v>1917</v>
      </c>
    </row>
    <row r="16" spans="1:15" ht="18" customHeight="1" x14ac:dyDescent="0.35">
      <c r="A16" s="13" t="s">
        <v>10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>
        <f t="shared" ref="O16:O42" si="3">SUM(C16:N16)</f>
        <v>0</v>
      </c>
    </row>
    <row r="17" spans="1:15" ht="18" customHeight="1" x14ac:dyDescent="0.35">
      <c r="A17" s="13" t="s">
        <v>11</v>
      </c>
      <c r="C17" s="15">
        <v>100</v>
      </c>
      <c r="D17" s="15">
        <v>100</v>
      </c>
      <c r="E17" s="15">
        <v>100</v>
      </c>
      <c r="F17" s="15">
        <v>100</v>
      </c>
      <c r="G17" s="15">
        <v>100</v>
      </c>
      <c r="H17" s="15">
        <v>100</v>
      </c>
      <c r="I17" s="15">
        <v>100</v>
      </c>
      <c r="J17" s="15"/>
      <c r="K17" s="15"/>
      <c r="L17" s="15"/>
      <c r="M17" s="15"/>
      <c r="N17" s="15">
        <v>100</v>
      </c>
      <c r="O17" s="16">
        <f t="shared" si="3"/>
        <v>800</v>
      </c>
    </row>
    <row r="18" spans="1:15" ht="18" customHeight="1" x14ac:dyDescent="0.35">
      <c r="A18" s="13" t="s">
        <v>12</v>
      </c>
      <c r="C18" s="15"/>
      <c r="D18" s="15"/>
      <c r="E18" s="15"/>
      <c r="F18" s="15"/>
      <c r="G18" s="15"/>
      <c r="H18" s="15"/>
      <c r="I18" s="15"/>
      <c r="J18" s="15"/>
      <c r="K18" s="15"/>
      <c r="L18" s="15">
        <v>72</v>
      </c>
      <c r="M18" s="15"/>
      <c r="N18" s="15">
        <v>60</v>
      </c>
      <c r="O18" s="16">
        <f t="shared" si="3"/>
        <v>132</v>
      </c>
    </row>
    <row r="19" spans="1:15" ht="18" customHeight="1" x14ac:dyDescent="0.35">
      <c r="A19" s="13" t="s">
        <v>13</v>
      </c>
      <c r="C19" s="15"/>
      <c r="D19" s="15">
        <v>40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>
        <f t="shared" si="3"/>
        <v>40</v>
      </c>
    </row>
    <row r="20" spans="1:15" ht="18" customHeight="1" x14ac:dyDescent="0.35">
      <c r="A20" s="13" t="s">
        <v>14</v>
      </c>
      <c r="C20" s="15"/>
      <c r="D20" s="15"/>
      <c r="E20" s="15">
        <v>50</v>
      </c>
      <c r="F20" s="15"/>
      <c r="G20" s="15"/>
      <c r="H20" s="15"/>
      <c r="I20" s="15"/>
      <c r="J20" s="15"/>
      <c r="K20" s="15">
        <v>50</v>
      </c>
      <c r="L20" s="15"/>
      <c r="M20" s="15"/>
      <c r="N20" s="15"/>
      <c r="O20" s="16">
        <f t="shared" si="3"/>
        <v>100</v>
      </c>
    </row>
    <row r="21" spans="1:15" ht="18" customHeight="1" x14ac:dyDescent="0.35">
      <c r="A21" s="13" t="s">
        <v>15</v>
      </c>
      <c r="C21" s="15">
        <v>17.989999999999998</v>
      </c>
      <c r="D21" s="15">
        <v>17.989999999999998</v>
      </c>
      <c r="E21" s="15">
        <v>17.989999999999998</v>
      </c>
      <c r="F21" s="15">
        <v>17.989999999999998</v>
      </c>
      <c r="G21" s="15">
        <v>17.989999999999998</v>
      </c>
      <c r="H21" s="15">
        <v>17.989999999999998</v>
      </c>
      <c r="I21" s="15">
        <v>17.989999999999998</v>
      </c>
      <c r="J21" s="15">
        <v>17.989999999999998</v>
      </c>
      <c r="K21" s="15">
        <v>17.989999999999998</v>
      </c>
      <c r="L21" s="15">
        <v>17.989999999999998</v>
      </c>
      <c r="M21" s="15">
        <v>17.989999999999998</v>
      </c>
      <c r="N21" s="15">
        <v>17.989999999999998</v>
      </c>
      <c r="O21" s="16">
        <f t="shared" si="3"/>
        <v>215.88000000000002</v>
      </c>
    </row>
    <row r="22" spans="1:15" ht="18" customHeight="1" x14ac:dyDescent="0.35">
      <c r="A22" s="13" t="s">
        <v>16</v>
      </c>
      <c r="C22" s="15"/>
      <c r="D22" s="15">
        <v>176</v>
      </c>
      <c r="E22" s="15"/>
      <c r="F22" s="15"/>
      <c r="G22" s="15">
        <v>176</v>
      </c>
      <c r="H22" s="15"/>
      <c r="I22" s="15"/>
      <c r="J22" s="15"/>
      <c r="K22" s="15">
        <v>176</v>
      </c>
      <c r="L22" s="15"/>
      <c r="M22" s="15"/>
      <c r="N22" s="15"/>
      <c r="O22" s="16">
        <f t="shared" si="3"/>
        <v>528</v>
      </c>
    </row>
    <row r="23" spans="1:15" ht="18" customHeight="1" x14ac:dyDescent="0.35">
      <c r="A23" s="13" t="s">
        <v>18</v>
      </c>
      <c r="C23" s="15">
        <v>24</v>
      </c>
      <c r="D23" s="15">
        <v>24</v>
      </c>
      <c r="E23" s="15">
        <v>24</v>
      </c>
      <c r="F23" s="15">
        <v>24</v>
      </c>
      <c r="G23" s="15">
        <v>24</v>
      </c>
      <c r="H23" s="15">
        <v>24</v>
      </c>
      <c r="I23" s="15">
        <v>24</v>
      </c>
      <c r="J23" s="15">
        <v>24</v>
      </c>
      <c r="K23" s="15">
        <v>124</v>
      </c>
      <c r="L23" s="15">
        <v>24</v>
      </c>
      <c r="M23" s="15">
        <v>24</v>
      </c>
      <c r="N23" s="15">
        <v>24</v>
      </c>
      <c r="O23" s="16">
        <f t="shared" ref="O23:O36" si="4">SUM(C23:N23)</f>
        <v>388</v>
      </c>
    </row>
    <row r="24" spans="1:15" ht="18" customHeight="1" x14ac:dyDescent="0.35">
      <c r="A24" s="13" t="s">
        <v>20</v>
      </c>
      <c r="C24" s="15"/>
      <c r="D24" s="15"/>
      <c r="E24" s="15"/>
      <c r="F24" s="15"/>
      <c r="G24" s="15"/>
      <c r="H24" s="15">
        <v>347.05</v>
      </c>
      <c r="I24" s="15"/>
      <c r="J24" s="15"/>
      <c r="K24" s="15"/>
      <c r="L24" s="15"/>
      <c r="M24" s="15"/>
      <c r="N24" s="15"/>
      <c r="O24" s="16">
        <f t="shared" si="4"/>
        <v>347.05</v>
      </c>
    </row>
    <row r="25" spans="1:15" ht="18" customHeight="1" x14ac:dyDescent="0.35">
      <c r="A25" s="13" t="s">
        <v>21</v>
      </c>
      <c r="C25" s="15"/>
      <c r="D25" s="15"/>
      <c r="E25" s="15">
        <v>120.45</v>
      </c>
      <c r="F25" s="15"/>
      <c r="G25" s="15"/>
      <c r="H25" s="15"/>
      <c r="I25" s="15"/>
      <c r="J25" s="15"/>
      <c r="K25" s="15"/>
      <c r="L25" s="15"/>
      <c r="M25" s="15"/>
      <c r="N25" s="15"/>
      <c r="O25" s="16">
        <f t="shared" si="4"/>
        <v>120.45</v>
      </c>
    </row>
    <row r="26" spans="1:15" ht="18" customHeight="1" x14ac:dyDescent="0.35">
      <c r="A26" s="13" t="s">
        <v>22</v>
      </c>
      <c r="C26" s="15"/>
      <c r="D26" s="15">
        <v>250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6">
        <f t="shared" si="4"/>
        <v>250</v>
      </c>
    </row>
    <row r="27" spans="1:15" ht="18" customHeight="1" x14ac:dyDescent="0.35">
      <c r="A27" s="13" t="s">
        <v>23</v>
      </c>
      <c r="C27" s="15"/>
      <c r="D27" s="15"/>
      <c r="E27" s="15">
        <v>10</v>
      </c>
      <c r="F27" s="15"/>
      <c r="G27" s="15"/>
      <c r="H27" s="15">
        <v>10</v>
      </c>
      <c r="I27" s="15"/>
      <c r="J27" s="15"/>
      <c r="K27" s="15">
        <v>10</v>
      </c>
      <c r="L27" s="15"/>
      <c r="M27" s="15"/>
      <c r="N27" s="15">
        <v>10</v>
      </c>
      <c r="O27" s="16">
        <f t="shared" si="4"/>
        <v>40</v>
      </c>
    </row>
    <row r="28" spans="1:15" ht="18" customHeight="1" x14ac:dyDescent="0.35">
      <c r="A28" s="13" t="s">
        <v>24</v>
      </c>
      <c r="C28" s="15"/>
      <c r="D28" s="15"/>
      <c r="E28" s="15"/>
      <c r="F28" s="15"/>
      <c r="G28" s="15"/>
      <c r="H28" s="15"/>
      <c r="I28" s="15"/>
      <c r="J28" s="15"/>
      <c r="K28" s="15">
        <v>200</v>
      </c>
      <c r="L28" s="15"/>
      <c r="M28" s="15"/>
      <c r="N28" s="15"/>
      <c r="O28" s="16">
        <f t="shared" si="4"/>
        <v>200</v>
      </c>
    </row>
    <row r="29" spans="1:15" ht="18" customHeight="1" x14ac:dyDescent="0.35">
      <c r="A29" s="13" t="s">
        <v>25</v>
      </c>
      <c r="C29" s="15"/>
      <c r="D29" s="15">
        <v>40</v>
      </c>
      <c r="E29" s="15"/>
      <c r="F29" s="15"/>
      <c r="G29" s="15">
        <v>40</v>
      </c>
      <c r="H29" s="15"/>
      <c r="I29" s="15"/>
      <c r="J29" s="15"/>
      <c r="K29" s="15"/>
      <c r="L29" s="15"/>
      <c r="M29" s="15"/>
      <c r="N29" s="15">
        <v>40</v>
      </c>
      <c r="O29" s="16">
        <f t="shared" si="4"/>
        <v>120</v>
      </c>
    </row>
    <row r="30" spans="1:15" ht="18" customHeight="1" x14ac:dyDescent="0.35">
      <c r="A30" s="13" t="s">
        <v>3</v>
      </c>
      <c r="C30" s="15"/>
      <c r="D30" s="15">
        <v>100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6">
        <f t="shared" si="4"/>
        <v>100</v>
      </c>
    </row>
    <row r="31" spans="1:15" ht="18" customHeight="1" x14ac:dyDescent="0.35">
      <c r="A31" s="13" t="s">
        <v>28</v>
      </c>
      <c r="C31" s="15">
        <v>14.39</v>
      </c>
      <c r="D31" s="15">
        <v>14.39</v>
      </c>
      <c r="E31" s="15">
        <v>14.39</v>
      </c>
      <c r="F31" s="15">
        <v>14.39</v>
      </c>
      <c r="G31" s="15">
        <v>14.39</v>
      </c>
      <c r="H31" s="15">
        <v>14.39</v>
      </c>
      <c r="I31" s="15">
        <v>14.39</v>
      </c>
      <c r="J31" s="15">
        <v>14.39</v>
      </c>
      <c r="K31" s="15">
        <v>14.39</v>
      </c>
      <c r="L31" s="15">
        <v>14.39</v>
      </c>
      <c r="M31" s="15">
        <v>14.39</v>
      </c>
      <c r="N31" s="15">
        <v>14.39</v>
      </c>
      <c r="O31" s="16">
        <f t="shared" si="4"/>
        <v>172.67999999999995</v>
      </c>
    </row>
    <row r="32" spans="1:15" ht="18" customHeight="1" x14ac:dyDescent="0.35">
      <c r="A32" s="13" t="s">
        <v>29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6">
        <f t="shared" si="4"/>
        <v>0</v>
      </c>
    </row>
    <row r="33" spans="1:15" ht="18" customHeight="1" x14ac:dyDescent="0.35">
      <c r="A33" s="13" t="s">
        <v>30</v>
      </c>
      <c r="C33" s="15"/>
      <c r="D33" s="15"/>
      <c r="E33" s="15"/>
      <c r="F33" s="15"/>
      <c r="G33" s="15">
        <v>250</v>
      </c>
      <c r="H33" s="15"/>
      <c r="I33" s="15"/>
      <c r="J33" s="15"/>
      <c r="K33" s="15"/>
      <c r="L33" s="15"/>
      <c r="M33" s="15"/>
      <c r="N33" s="15"/>
      <c r="O33" s="16">
        <f t="shared" si="4"/>
        <v>250</v>
      </c>
    </row>
    <row r="34" spans="1:15" ht="18" customHeight="1" x14ac:dyDescent="0.35">
      <c r="A34" s="13" t="s">
        <v>31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6">
        <f t="shared" si="4"/>
        <v>0</v>
      </c>
    </row>
    <row r="35" spans="1:15" ht="18" customHeight="1" x14ac:dyDescent="0.35">
      <c r="A35" s="13" t="s">
        <v>27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>
        <v>35</v>
      </c>
      <c r="O35" s="16">
        <f t="shared" si="4"/>
        <v>35</v>
      </c>
    </row>
    <row r="36" spans="1:15" ht="18" customHeight="1" x14ac:dyDescent="0.35">
      <c r="A36" s="13" t="s">
        <v>94</v>
      </c>
      <c r="C36" s="15">
        <v>25</v>
      </c>
      <c r="D36" s="15">
        <v>25</v>
      </c>
      <c r="E36" s="15">
        <v>25</v>
      </c>
      <c r="F36" s="15">
        <v>25</v>
      </c>
      <c r="G36" s="15">
        <v>25</v>
      </c>
      <c r="H36" s="15">
        <v>25</v>
      </c>
      <c r="I36" s="15">
        <v>25</v>
      </c>
      <c r="J36" s="15">
        <v>25</v>
      </c>
      <c r="K36" s="15">
        <v>25</v>
      </c>
      <c r="L36" s="15">
        <v>25</v>
      </c>
      <c r="M36" s="15">
        <v>25</v>
      </c>
      <c r="N36" s="15">
        <v>25</v>
      </c>
      <c r="O36" s="16">
        <f t="shared" si="4"/>
        <v>300</v>
      </c>
    </row>
    <row r="37" spans="1:15" ht="18" customHeight="1" x14ac:dyDescent="0.35">
      <c r="A37" s="13" t="s">
        <v>17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>
        <f t="shared" si="3"/>
        <v>0</v>
      </c>
    </row>
    <row r="38" spans="1:15" ht="18" customHeight="1" x14ac:dyDescent="0.35">
      <c r="A38" s="13" t="s">
        <v>19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6">
        <f t="shared" si="3"/>
        <v>0</v>
      </c>
    </row>
    <row r="39" spans="1:15" ht="18" customHeight="1" x14ac:dyDescent="0.35">
      <c r="A39" s="13" t="s">
        <v>26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6">
        <f t="shared" si="3"/>
        <v>0</v>
      </c>
    </row>
    <row r="40" spans="1:15" ht="18" customHeight="1" x14ac:dyDescent="0.35">
      <c r="A40" s="13" t="s">
        <v>32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6">
        <f t="shared" si="3"/>
        <v>0</v>
      </c>
    </row>
    <row r="41" spans="1:15" ht="12" customHeight="1" x14ac:dyDescent="0.35">
      <c r="C41" s="13" t="s">
        <v>6</v>
      </c>
      <c r="D41" s="13" t="s">
        <v>6</v>
      </c>
      <c r="E41" s="13" t="s">
        <v>6</v>
      </c>
      <c r="F41" s="13" t="s">
        <v>6</v>
      </c>
      <c r="G41" s="13" t="s">
        <v>6</v>
      </c>
      <c r="H41" s="13" t="s">
        <v>6</v>
      </c>
      <c r="I41" s="13" t="s">
        <v>6</v>
      </c>
      <c r="J41" s="13" t="s">
        <v>6</v>
      </c>
      <c r="K41" s="13" t="s">
        <v>6</v>
      </c>
      <c r="L41" s="13" t="s">
        <v>6</v>
      </c>
      <c r="M41" s="13" t="s">
        <v>6</v>
      </c>
      <c r="N41" s="13" t="s">
        <v>6</v>
      </c>
    </row>
    <row r="42" spans="1:15" ht="18" customHeight="1" x14ac:dyDescent="0.35">
      <c r="A42" s="14" t="s">
        <v>33</v>
      </c>
      <c r="C42" s="16">
        <f t="shared" ref="C42:N42" si="5">SUM(C15:C40)</f>
        <v>341.13</v>
      </c>
      <c r="D42" s="16">
        <f t="shared" si="5"/>
        <v>947.13</v>
      </c>
      <c r="E42" s="16">
        <f t="shared" si="5"/>
        <v>521.57999999999993</v>
      </c>
      <c r="F42" s="16">
        <f t="shared" si="5"/>
        <v>341.13</v>
      </c>
      <c r="G42" s="16">
        <f t="shared" si="5"/>
        <v>807.13</v>
      </c>
      <c r="H42" s="16">
        <f t="shared" si="5"/>
        <v>698.18</v>
      </c>
      <c r="I42" s="16">
        <f t="shared" si="5"/>
        <v>341.13</v>
      </c>
      <c r="J42" s="16">
        <f t="shared" si="5"/>
        <v>241.13</v>
      </c>
      <c r="K42" s="16">
        <f t="shared" si="5"/>
        <v>777.13</v>
      </c>
      <c r="L42" s="16">
        <f t="shared" si="5"/>
        <v>313.13</v>
      </c>
      <c r="M42" s="16">
        <f t="shared" si="5"/>
        <v>241.13</v>
      </c>
      <c r="N42" s="16">
        <f t="shared" si="5"/>
        <v>486.13</v>
      </c>
      <c r="O42" s="16">
        <f t="shared" si="3"/>
        <v>6056.06</v>
      </c>
    </row>
    <row r="43" spans="1:15" ht="12" customHeight="1" x14ac:dyDescent="0.35">
      <c r="C43" s="13" t="str">
        <f>IF($B43="","",SUMIF(#REF!,$B43,#REF!))</f>
        <v/>
      </c>
      <c r="D43" s="13" t="str">
        <f>IF($B43="","",SUMIF(#REF!,$B43,#REF!))</f>
        <v/>
      </c>
      <c r="E43" s="13" t="str">
        <f>IF($B43="","",SUMIF(#REF!,$B43,#REF!))</f>
        <v/>
      </c>
      <c r="F43" s="13" t="str">
        <f>IF($B43="","",SUMIF(#REF!,$B43,#REF!))</f>
        <v/>
      </c>
      <c r="G43" s="13" t="str">
        <f>IF($B43="","",SUMIF(#REF!,$B43,#REF!))</f>
        <v/>
      </c>
      <c r="H43" s="13" t="str">
        <f>IF($B43="","",SUMIF(#REF!,$B43,#REF!))</f>
        <v/>
      </c>
      <c r="I43" s="13" t="str">
        <f>IF($B43="","",SUMIF(#REF!,$B43,#REF!))</f>
        <v/>
      </c>
      <c r="J43" s="13" t="str">
        <f>IF($B43="","",SUMIF(#REF!,$B43,#REF!))</f>
        <v/>
      </c>
      <c r="K43" s="13" t="str">
        <f>IF($B43="","",SUMIF(#REF!,$B43,#REF!))</f>
        <v/>
      </c>
      <c r="L43" s="13" t="str">
        <f>IF($B43="","",SUMIF(#REF!,$B43,#REF!))</f>
        <v/>
      </c>
      <c r="M43" s="13" t="str">
        <f>IF($B43="","",SUMIF(#REF!,$B43,#REF!))</f>
        <v/>
      </c>
      <c r="N43" s="13" t="str">
        <f>IF($B43="","",SUMIF(#REF!,$B43,#REF!))</f>
        <v/>
      </c>
    </row>
    <row r="44" spans="1:15" ht="18" customHeight="1" x14ac:dyDescent="0.35">
      <c r="A44" s="14" t="s">
        <v>34</v>
      </c>
      <c r="C44" s="16">
        <f t="shared" ref="C44:O44" si="6">C12-C42</f>
        <v>5508.87</v>
      </c>
      <c r="D44" s="16">
        <f t="shared" si="6"/>
        <v>-947.13</v>
      </c>
      <c r="E44" s="16">
        <f t="shared" si="6"/>
        <v>-521.57999999999993</v>
      </c>
      <c r="F44" s="16">
        <f t="shared" si="6"/>
        <v>-341.13</v>
      </c>
      <c r="G44" s="16">
        <f t="shared" si="6"/>
        <v>-807.13</v>
      </c>
      <c r="H44" s="16">
        <f t="shared" si="6"/>
        <v>-598.17999999999995</v>
      </c>
      <c r="I44" s="16">
        <f t="shared" si="6"/>
        <v>-341.13</v>
      </c>
      <c r="J44" s="16">
        <f t="shared" si="6"/>
        <v>-241.13</v>
      </c>
      <c r="K44" s="16">
        <f t="shared" si="6"/>
        <v>-777.13</v>
      </c>
      <c r="L44" s="16">
        <f t="shared" si="6"/>
        <v>-213.13</v>
      </c>
      <c r="M44" s="16">
        <f t="shared" si="6"/>
        <v>-241.13</v>
      </c>
      <c r="N44" s="16">
        <f t="shared" si="6"/>
        <v>-486.13</v>
      </c>
      <c r="O44" s="16">
        <f t="shared" si="6"/>
        <v>-6.0600000000004002</v>
      </c>
    </row>
    <row r="45" spans="1:15" x14ac:dyDescent="0.35">
      <c r="C45" s="13" t="str">
        <f>IF($B45="","",SUMIF(#REF!,$B45,#REF!))</f>
        <v/>
      </c>
      <c r="D45" s="13" t="str">
        <f>IF($B45="","",SUMIF(#REF!,$B45,#REF!))</f>
        <v/>
      </c>
      <c r="E45" s="13" t="str">
        <f>IF($B45="","",SUMIF(#REF!,$B45,#REF!))</f>
        <v/>
      </c>
      <c r="F45" s="13" t="str">
        <f>IF($B45="","",SUMIF(#REF!,$B45,#REF!))</f>
        <v/>
      </c>
      <c r="G45" s="13" t="str">
        <f>IF($B45="","",SUMIF(#REF!,$B45,#REF!))</f>
        <v/>
      </c>
      <c r="H45" s="13" t="str">
        <f>IF($B45="","",SUMIF(#REF!,$B45,#REF!))</f>
        <v/>
      </c>
      <c r="I45" s="13" t="str">
        <f>IF($B45="","",SUMIF(#REF!,$B45,#REF!))</f>
        <v/>
      </c>
      <c r="J45" s="13" t="str">
        <f>IF($B45="","",SUMIF(#REF!,$B45,#REF!))</f>
        <v/>
      </c>
      <c r="K45" s="13" t="str">
        <f>IF($B45="","",SUMIF(#REF!,$B45,#REF!))</f>
        <v/>
      </c>
      <c r="L45" s="13" t="str">
        <f>IF($B45="","",SUMIF(#REF!,$B45,#REF!))</f>
        <v/>
      </c>
      <c r="M45" s="13" t="str">
        <f>IF($B45="","",SUMIF(#REF!,$B45,#REF!))</f>
        <v/>
      </c>
      <c r="N45" s="13" t="str">
        <f>IF($B45="","",SUMIF(#REF!,$B45,#REF!))</f>
        <v/>
      </c>
    </row>
    <row r="46" spans="1:15" x14ac:dyDescent="0.35">
      <c r="A46" s="14" t="s">
        <v>35</v>
      </c>
      <c r="C46" s="16">
        <f>E2+C44</f>
        <v>7196.66</v>
      </c>
      <c r="D46" s="16">
        <f>C46+D44</f>
        <v>6249.53</v>
      </c>
      <c r="E46" s="16">
        <f>D46+E44</f>
        <v>5727.95</v>
      </c>
      <c r="F46" s="16">
        <f t="shared" ref="F46:N46" si="7">E46+F44</f>
        <v>5386.82</v>
      </c>
      <c r="G46" s="16">
        <f t="shared" si="7"/>
        <v>4579.6899999999996</v>
      </c>
      <c r="H46" s="16">
        <f t="shared" si="7"/>
        <v>3981.5099999999998</v>
      </c>
      <c r="I46" s="16">
        <f t="shared" si="7"/>
        <v>3640.3799999999997</v>
      </c>
      <c r="J46" s="16">
        <f t="shared" si="7"/>
        <v>3399.2499999999995</v>
      </c>
      <c r="K46" s="16">
        <f t="shared" si="7"/>
        <v>2622.1199999999994</v>
      </c>
      <c r="L46" s="16">
        <f t="shared" si="7"/>
        <v>2408.9899999999993</v>
      </c>
      <c r="M46" s="16">
        <f t="shared" si="7"/>
        <v>2167.8599999999992</v>
      </c>
      <c r="N46" s="17">
        <f t="shared" si="7"/>
        <v>1681.7299999999991</v>
      </c>
    </row>
  </sheetData>
  <pageMargins left="0.75" right="0.75" top="1" bottom="1" header="0.5" footer="0.5"/>
  <pageSetup fitToHeight="0" orientation="portrait" r:id="rId1"/>
  <headerFooter alignWithMargins="0">
    <oddFooter>&amp;Lwww.contextures.com&amp;RContextures Inc., Copyright © 2009. All rights reserved.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640C2-777A-43AD-BAED-CC34EC0C02CE}">
  <dimension ref="A1:T49"/>
  <sheetViews>
    <sheetView zoomScale="75" zoomScaleNormal="75" workbookViewId="0">
      <selection activeCell="B8" sqref="B8"/>
    </sheetView>
  </sheetViews>
  <sheetFormatPr defaultRowHeight="14.5" x14ac:dyDescent="0.35"/>
  <cols>
    <col min="1" max="1" width="31.7265625" bestFit="1" customWidth="1"/>
    <col min="2" max="13" width="9.1796875" bestFit="1" customWidth="1"/>
  </cols>
  <sheetData>
    <row r="1" spans="1:20" x14ac:dyDescent="0.35">
      <c r="B1" s="8">
        <v>44287</v>
      </c>
      <c r="C1" s="8">
        <v>44317</v>
      </c>
      <c r="D1" s="8">
        <v>44348</v>
      </c>
      <c r="E1" s="8">
        <v>44378</v>
      </c>
      <c r="F1" s="8">
        <v>44409</v>
      </c>
      <c r="G1" s="8">
        <v>44440</v>
      </c>
      <c r="H1" s="8">
        <v>44470</v>
      </c>
      <c r="I1" s="8">
        <v>44501</v>
      </c>
      <c r="J1" s="8">
        <v>44531</v>
      </c>
      <c r="K1" s="8">
        <v>44562</v>
      </c>
      <c r="L1" s="8">
        <v>44593</v>
      </c>
      <c r="M1" s="8">
        <v>44621</v>
      </c>
    </row>
    <row r="2" spans="1:20" x14ac:dyDescent="0.35">
      <c r="A2" s="7" t="s">
        <v>36</v>
      </c>
      <c r="B2" s="34">
        <v>1687.79</v>
      </c>
      <c r="C2" s="8"/>
      <c r="D2" s="8"/>
      <c r="E2" s="8"/>
      <c r="F2" s="8"/>
      <c r="G2" s="8"/>
      <c r="H2" s="8"/>
      <c r="I2" s="8"/>
      <c r="J2" s="8"/>
      <c r="K2" s="8"/>
      <c r="L2" s="8"/>
      <c r="M2" s="8" t="s">
        <v>148</v>
      </c>
    </row>
    <row r="3" spans="1:20" s="2" customFormat="1" ht="18" customHeight="1" x14ac:dyDescent="0.35">
      <c r="A3" s="1" t="s">
        <v>0</v>
      </c>
    </row>
    <row r="4" spans="1:20" s="2" customFormat="1" ht="18" customHeight="1" x14ac:dyDescent="0.35">
      <c r="A4" s="2" t="s">
        <v>1</v>
      </c>
      <c r="B4" s="3">
        <v>5750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>
        <f>SUM(B4:M4)</f>
        <v>5750</v>
      </c>
    </row>
    <row r="5" spans="1:20" s="2" customFormat="1" ht="18" customHeight="1" x14ac:dyDescent="0.35">
      <c r="A5" s="2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>
        <f>SUM(B5:M5)</f>
        <v>0</v>
      </c>
    </row>
    <row r="6" spans="1:20" s="2" customFormat="1" ht="18" customHeight="1" x14ac:dyDescent="0.35">
      <c r="A6" s="2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>
        <f>SUM(B6:M6)</f>
        <v>0</v>
      </c>
    </row>
    <row r="7" spans="1:20" s="2" customFormat="1" ht="18" customHeight="1" x14ac:dyDescent="0.35">
      <c r="A7" s="2" t="s">
        <v>4</v>
      </c>
      <c r="B7" s="3">
        <v>200</v>
      </c>
      <c r="C7" s="3">
        <v>30</v>
      </c>
      <c r="D7" s="3"/>
      <c r="E7" s="3"/>
      <c r="F7" s="3"/>
      <c r="G7" s="3"/>
      <c r="H7" s="3">
        <v>30</v>
      </c>
      <c r="I7" s="3">
        <v>30</v>
      </c>
      <c r="J7" s="3"/>
      <c r="K7" s="3">
        <v>162</v>
      </c>
      <c r="L7" s="3">
        <v>94</v>
      </c>
      <c r="M7" s="3">
        <v>66</v>
      </c>
      <c r="N7" s="4">
        <f>SUM(B7:M7)</f>
        <v>612</v>
      </c>
    </row>
    <row r="8" spans="1:20" s="2" customFormat="1" ht="18" customHeight="1" x14ac:dyDescent="0.35">
      <c r="A8" s="2" t="s">
        <v>5</v>
      </c>
      <c r="B8" s="3">
        <v>0.02</v>
      </c>
      <c r="C8" s="3">
        <v>0.02</v>
      </c>
      <c r="D8" s="3">
        <v>0.03</v>
      </c>
      <c r="E8" s="3">
        <f>0.01+0.03</f>
        <v>0.04</v>
      </c>
      <c r="F8" s="3">
        <v>0.03</v>
      </c>
      <c r="G8" s="3">
        <v>0.03</v>
      </c>
      <c r="H8" s="3">
        <v>0.03</v>
      </c>
      <c r="I8" s="3">
        <v>0.03</v>
      </c>
      <c r="J8" s="3">
        <v>0.03</v>
      </c>
      <c r="K8" s="3">
        <v>0.03</v>
      </c>
      <c r="L8" s="3">
        <v>0.04</v>
      </c>
      <c r="M8" s="3">
        <v>0.03</v>
      </c>
      <c r="N8" s="4">
        <f>SUM(B8:M8)</f>
        <v>0.36</v>
      </c>
    </row>
    <row r="9" spans="1:20" s="2" customFormat="1" ht="12" customHeight="1" x14ac:dyDescent="0.35">
      <c r="B9" s="5" t="s">
        <v>6</v>
      </c>
      <c r="C9" s="5" t="s">
        <v>6</v>
      </c>
      <c r="D9" s="5" t="s">
        <v>6</v>
      </c>
      <c r="E9" s="5" t="s">
        <v>6</v>
      </c>
      <c r="F9" s="5" t="s">
        <v>6</v>
      </c>
      <c r="G9" s="5" t="s">
        <v>6</v>
      </c>
      <c r="H9" s="5" t="s">
        <v>6</v>
      </c>
      <c r="I9" s="5" t="s">
        <v>6</v>
      </c>
      <c r="J9" s="5" t="s">
        <v>6</v>
      </c>
      <c r="K9" s="5" t="s">
        <v>6</v>
      </c>
      <c r="L9" s="5" t="s">
        <v>6</v>
      </c>
      <c r="M9" s="5" t="s">
        <v>6</v>
      </c>
      <c r="N9" s="5"/>
    </row>
    <row r="10" spans="1:20" s="2" customFormat="1" ht="18" customHeight="1" x14ac:dyDescent="0.35">
      <c r="A10" s="1" t="s">
        <v>7</v>
      </c>
      <c r="B10" s="4">
        <f>SUM(B4:B8)</f>
        <v>5950.02</v>
      </c>
      <c r="C10" s="4">
        <f t="shared" ref="C10:M10" si="0">SUM(C4:C8)</f>
        <v>30.02</v>
      </c>
      <c r="D10" s="4">
        <f t="shared" si="0"/>
        <v>0.03</v>
      </c>
      <c r="E10" s="4">
        <f t="shared" si="0"/>
        <v>0.04</v>
      </c>
      <c r="F10" s="4">
        <f t="shared" si="0"/>
        <v>0.03</v>
      </c>
      <c r="G10" s="4">
        <f t="shared" si="0"/>
        <v>0.03</v>
      </c>
      <c r="H10" s="4">
        <f t="shared" si="0"/>
        <v>30.03</v>
      </c>
      <c r="I10" s="4">
        <f t="shared" si="0"/>
        <v>30.03</v>
      </c>
      <c r="J10" s="4">
        <f t="shared" si="0"/>
        <v>0.03</v>
      </c>
      <c r="K10" s="4">
        <f t="shared" si="0"/>
        <v>162.03</v>
      </c>
      <c r="L10" s="4">
        <f t="shared" si="0"/>
        <v>94.04</v>
      </c>
      <c r="M10" s="4">
        <f t="shared" si="0"/>
        <v>66.03</v>
      </c>
      <c r="N10" s="4">
        <f>SUM(B10:M10)</f>
        <v>6362.3599999999988</v>
      </c>
    </row>
    <row r="11" spans="1:20" s="2" customFormat="1" ht="12" customHeight="1" x14ac:dyDescent="0.35">
      <c r="B11" s="5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0" s="2" customFormat="1" ht="18" customHeight="1" x14ac:dyDescent="0.35">
      <c r="A12" s="1" t="s">
        <v>8</v>
      </c>
      <c r="B12" s="5" t="s">
        <v>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20" s="2" customFormat="1" ht="18" customHeight="1" x14ac:dyDescent="0.35">
      <c r="A13" s="2" t="s">
        <v>9</v>
      </c>
      <c r="B13" s="3"/>
      <c r="C13" s="3">
        <v>159.75</v>
      </c>
      <c r="D13" s="3">
        <v>159.75</v>
      </c>
      <c r="E13" s="3">
        <v>159.75</v>
      </c>
      <c r="F13" s="3">
        <v>159.75</v>
      </c>
      <c r="G13" s="3">
        <v>159.75</v>
      </c>
      <c r="H13" s="3">
        <v>159.75</v>
      </c>
      <c r="I13" s="3">
        <v>159.75</v>
      </c>
      <c r="J13" s="3">
        <v>159.75</v>
      </c>
      <c r="K13" s="3">
        <v>159.75</v>
      </c>
      <c r="L13" s="3">
        <v>159.75</v>
      </c>
      <c r="M13" s="3">
        <v>319.5</v>
      </c>
      <c r="N13" s="4">
        <f t="shared" ref="N13:N38" si="1">SUM(B13:M13)</f>
        <v>1917</v>
      </c>
    </row>
    <row r="14" spans="1:20" s="2" customFormat="1" ht="18" customHeight="1" x14ac:dyDescent="0.35">
      <c r="A14" s="2" t="s">
        <v>10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">
        <f t="shared" si="1"/>
        <v>0</v>
      </c>
      <c r="R14" s="2">
        <f>M13/15</f>
        <v>21.3</v>
      </c>
      <c r="T14" s="2">
        <f>M13*2</f>
        <v>639</v>
      </c>
    </row>
    <row r="15" spans="1:20" s="2" customFormat="1" ht="18" customHeight="1" x14ac:dyDescent="0.35">
      <c r="A15" s="2" t="s">
        <v>11</v>
      </c>
      <c r="B15" s="3"/>
      <c r="C15" s="3">
        <v>100</v>
      </c>
      <c r="D15" s="3">
        <v>100</v>
      </c>
      <c r="E15" s="3">
        <v>100</v>
      </c>
      <c r="F15" s="3">
        <v>100</v>
      </c>
      <c r="G15" s="3">
        <v>100</v>
      </c>
      <c r="H15" s="3">
        <v>100</v>
      </c>
      <c r="I15" s="3">
        <v>100</v>
      </c>
      <c r="J15" s="3"/>
      <c r="K15" s="3"/>
      <c r="L15" s="3"/>
      <c r="M15" s="3">
        <v>100</v>
      </c>
      <c r="N15" s="4">
        <f t="shared" si="1"/>
        <v>800</v>
      </c>
      <c r="R15" s="2">
        <f>R14*18</f>
        <v>383.40000000000003</v>
      </c>
    </row>
    <row r="16" spans="1:20" s="2" customFormat="1" ht="18" customHeight="1" x14ac:dyDescent="0.35">
      <c r="A16" s="2" t="s">
        <v>12</v>
      </c>
      <c r="B16" s="3"/>
      <c r="C16" s="3"/>
      <c r="D16" s="3"/>
      <c r="E16" s="3"/>
      <c r="F16" s="3">
        <v>162</v>
      </c>
      <c r="G16" s="3"/>
      <c r="H16" s="3"/>
      <c r="I16" s="3">
        <v>30</v>
      </c>
      <c r="J16" s="3"/>
      <c r="K16" s="3"/>
      <c r="L16" s="3">
        <v>12</v>
      </c>
      <c r="M16" s="3">
        <v>78.91</v>
      </c>
      <c r="N16" s="4">
        <f t="shared" si="1"/>
        <v>282.90999999999997</v>
      </c>
      <c r="R16" s="2">
        <f>R15*12</f>
        <v>4600.8</v>
      </c>
    </row>
    <row r="17" spans="1:18" s="2" customFormat="1" ht="18" customHeight="1" x14ac:dyDescent="0.35">
      <c r="A17" s="2" t="s">
        <v>13</v>
      </c>
      <c r="B17" s="3"/>
      <c r="C17" s="3"/>
      <c r="D17" s="3">
        <v>30</v>
      </c>
      <c r="E17" s="3"/>
      <c r="F17" s="3"/>
      <c r="G17" s="3"/>
      <c r="H17" s="3"/>
      <c r="I17" s="3"/>
      <c r="J17" s="3"/>
      <c r="K17" s="3"/>
      <c r="L17" s="3"/>
      <c r="M17" s="3"/>
      <c r="N17" s="4">
        <f t="shared" si="1"/>
        <v>30</v>
      </c>
      <c r="R17" s="2">
        <f>350/12</f>
        <v>29.166666666666668</v>
      </c>
    </row>
    <row r="18" spans="1:18" s="2" customFormat="1" ht="18" customHeight="1" x14ac:dyDescent="0.35">
      <c r="A18" s="2" t="s">
        <v>14</v>
      </c>
      <c r="B18" s="3"/>
      <c r="C18" s="3"/>
      <c r="D18" s="3"/>
      <c r="E18" s="3">
        <v>82.2</v>
      </c>
      <c r="F18" s="3"/>
      <c r="G18" s="3"/>
      <c r="H18" s="3"/>
      <c r="I18" s="3"/>
      <c r="J18" s="3"/>
      <c r="K18" s="3"/>
      <c r="L18" s="3"/>
      <c r="M18" s="3"/>
      <c r="N18" s="4">
        <f t="shared" si="1"/>
        <v>82.2</v>
      </c>
    </row>
    <row r="19" spans="1:18" s="2" customFormat="1" ht="18" customHeight="1" x14ac:dyDescent="0.35">
      <c r="A19" s="2" t="s">
        <v>15</v>
      </c>
      <c r="B19" s="3">
        <v>17.989999999999998</v>
      </c>
      <c r="C19" s="3">
        <v>17.989999999999998</v>
      </c>
      <c r="D19" s="3">
        <v>17.989999999999998</v>
      </c>
      <c r="E19" s="3">
        <v>17.989999999999998</v>
      </c>
      <c r="F19" s="3">
        <v>17.989999999999998</v>
      </c>
      <c r="G19" s="3">
        <v>17.989999999999998</v>
      </c>
      <c r="H19" s="3">
        <v>17.989999999999998</v>
      </c>
      <c r="I19" s="3">
        <v>17.989999999999998</v>
      </c>
      <c r="J19" s="3">
        <v>17.989999999999998</v>
      </c>
      <c r="K19" s="3">
        <v>17.989999999999998</v>
      </c>
      <c r="L19" s="3">
        <v>17.989999999999998</v>
      </c>
      <c r="M19" s="3">
        <v>17.989999999999998</v>
      </c>
      <c r="N19" s="4">
        <f t="shared" si="1"/>
        <v>215.88000000000002</v>
      </c>
    </row>
    <row r="20" spans="1:18" s="2" customFormat="1" ht="18" customHeight="1" x14ac:dyDescent="0.35">
      <c r="A20" s="2" t="s">
        <v>16</v>
      </c>
      <c r="B20" s="3"/>
      <c r="C20" s="3">
        <v>176</v>
      </c>
      <c r="D20" s="3"/>
      <c r="E20" s="3"/>
      <c r="F20" s="3"/>
      <c r="G20" s="3">
        <v>176</v>
      </c>
      <c r="H20" s="3"/>
      <c r="I20" s="3"/>
      <c r="J20" s="3"/>
      <c r="K20" s="3">
        <v>176</v>
      </c>
      <c r="L20" s="3"/>
      <c r="M20" s="3"/>
      <c r="N20" s="4">
        <f t="shared" si="1"/>
        <v>528</v>
      </c>
    </row>
    <row r="21" spans="1:18" s="2" customFormat="1" ht="18" customHeight="1" x14ac:dyDescent="0.35">
      <c r="A21" s="2" t="s">
        <v>18</v>
      </c>
      <c r="B21" s="3"/>
      <c r="C21" s="3"/>
      <c r="D21" s="3">
        <v>48</v>
      </c>
      <c r="E21" s="3">
        <v>180</v>
      </c>
      <c r="F21" s="3"/>
      <c r="G21" s="3"/>
      <c r="H21" s="3"/>
      <c r="I21" s="3"/>
      <c r="J21" s="3">
        <v>108</v>
      </c>
      <c r="K21" s="3"/>
      <c r="L21" s="3"/>
      <c r="M21" s="3"/>
      <c r="N21" s="4">
        <f t="shared" si="1"/>
        <v>336</v>
      </c>
    </row>
    <row r="22" spans="1:18" s="2" customFormat="1" ht="18" customHeight="1" x14ac:dyDescent="0.35">
      <c r="A22" s="2" t="s">
        <v>20</v>
      </c>
      <c r="B22" s="3"/>
      <c r="C22" s="3"/>
      <c r="D22" s="3"/>
      <c r="E22" s="3"/>
      <c r="F22" s="3"/>
      <c r="G22" s="3">
        <v>427.94</v>
      </c>
      <c r="H22" s="3"/>
      <c r="I22" s="3"/>
      <c r="J22" s="3"/>
      <c r="K22" s="3"/>
      <c r="L22" s="3"/>
      <c r="M22" s="3"/>
      <c r="N22" s="4">
        <f t="shared" si="1"/>
        <v>427.94</v>
      </c>
    </row>
    <row r="23" spans="1:18" s="2" customFormat="1" ht="18" customHeight="1" x14ac:dyDescent="0.35">
      <c r="A23" s="2" t="s">
        <v>21</v>
      </c>
      <c r="B23" s="3"/>
      <c r="C23" s="3"/>
      <c r="D23" s="3"/>
      <c r="E23" s="3"/>
      <c r="F23" s="3">
        <v>117.61</v>
      </c>
      <c r="G23" s="3"/>
      <c r="H23" s="3"/>
      <c r="I23" s="3"/>
      <c r="J23" s="3"/>
      <c r="K23" s="3"/>
      <c r="L23" s="3"/>
      <c r="M23" s="3"/>
      <c r="N23" s="4">
        <f t="shared" si="1"/>
        <v>117.61</v>
      </c>
    </row>
    <row r="24" spans="1:18" s="2" customFormat="1" ht="18" customHeight="1" x14ac:dyDescent="0.35">
      <c r="A24" s="2" t="s">
        <v>22</v>
      </c>
      <c r="B24" s="3"/>
      <c r="C24" s="3">
        <v>250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4">
        <f t="shared" si="1"/>
        <v>250</v>
      </c>
    </row>
    <row r="25" spans="1:18" s="2" customFormat="1" ht="18" customHeight="1" x14ac:dyDescent="0.35">
      <c r="A25" s="2" t="s">
        <v>23</v>
      </c>
      <c r="B25" s="3"/>
      <c r="C25" s="3"/>
      <c r="D25" s="3"/>
      <c r="E25" s="3"/>
      <c r="F25" s="3"/>
      <c r="G25" s="3">
        <v>27</v>
      </c>
      <c r="H25" s="3"/>
      <c r="I25" s="3"/>
      <c r="J25" s="3"/>
      <c r="K25" s="3"/>
      <c r="L25" s="3"/>
      <c r="M25" s="3"/>
      <c r="N25" s="4">
        <f t="shared" si="1"/>
        <v>27</v>
      </c>
    </row>
    <row r="26" spans="1:18" s="2" customFormat="1" ht="18" customHeight="1" x14ac:dyDescent="0.35">
      <c r="A26" s="2" t="s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>
        <f t="shared" si="1"/>
        <v>0</v>
      </c>
    </row>
    <row r="27" spans="1:18" s="2" customFormat="1" ht="18" customHeight="1" x14ac:dyDescent="0.35">
      <c r="A27" s="2" t="s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>
        <f t="shared" si="1"/>
        <v>0</v>
      </c>
    </row>
    <row r="28" spans="1:18" s="2" customFormat="1" ht="18" customHeight="1" x14ac:dyDescent="0.35">
      <c r="A28" s="2" t="s">
        <v>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>
        <f t="shared" si="1"/>
        <v>0</v>
      </c>
    </row>
    <row r="29" spans="1:18" s="2" customFormat="1" ht="18" customHeight="1" x14ac:dyDescent="0.35">
      <c r="A29" s="2" t="s">
        <v>28</v>
      </c>
      <c r="B29" s="3"/>
      <c r="C29" s="3"/>
      <c r="D29" s="3"/>
      <c r="E29" s="3"/>
      <c r="F29" s="3">
        <v>14.39</v>
      </c>
      <c r="G29" s="3">
        <v>14.39</v>
      </c>
      <c r="H29" s="3">
        <v>14.39</v>
      </c>
      <c r="I29" s="3">
        <v>14.39</v>
      </c>
      <c r="J29" s="3">
        <v>14.39</v>
      </c>
      <c r="K29" s="3">
        <v>14.39</v>
      </c>
      <c r="L29" s="3">
        <v>14.39</v>
      </c>
      <c r="M29" s="3"/>
      <c r="N29" s="4">
        <f t="shared" si="1"/>
        <v>100.73</v>
      </c>
    </row>
    <row r="30" spans="1:18" s="2" customFormat="1" ht="18" customHeight="1" x14ac:dyDescent="0.35">
      <c r="A30" s="2" t="s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>
        <f t="shared" si="1"/>
        <v>0</v>
      </c>
    </row>
    <row r="31" spans="1:18" s="2" customFormat="1" ht="18" customHeight="1" x14ac:dyDescent="0.35">
      <c r="A31" s="2" t="s">
        <v>30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>
        <f t="shared" si="1"/>
        <v>0</v>
      </c>
    </row>
    <row r="32" spans="1:18" s="2" customFormat="1" ht="18" customHeight="1" x14ac:dyDescent="0.35">
      <c r="A32" s="2" t="s">
        <v>31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>
        <f>'Invoices Received'!E41+'Invoices Received'!E42+'Invoices Received'!E43</f>
        <v>89.039999999999992</v>
      </c>
      <c r="N32" s="4">
        <f t="shared" si="1"/>
        <v>89.039999999999992</v>
      </c>
    </row>
    <row r="33" spans="1:14" s="2" customFormat="1" ht="18" customHeight="1" x14ac:dyDescent="0.35">
      <c r="A33" s="2" t="s">
        <v>27</v>
      </c>
      <c r="B33" s="3"/>
      <c r="C33" s="3"/>
      <c r="D33" s="3"/>
      <c r="E33" s="3"/>
      <c r="F33" s="3"/>
      <c r="G33" s="3"/>
      <c r="H33" s="3">
        <v>35</v>
      </c>
      <c r="I33" s="3"/>
      <c r="J33" s="3"/>
      <c r="K33" s="3"/>
      <c r="L33" s="3"/>
      <c r="M33" s="3"/>
      <c r="N33" s="4">
        <f t="shared" si="1"/>
        <v>35</v>
      </c>
    </row>
    <row r="34" spans="1:14" s="2" customFormat="1" ht="18" customHeight="1" x14ac:dyDescent="0.35">
      <c r="A34" s="2" t="s">
        <v>94</v>
      </c>
      <c r="B34" s="3"/>
      <c r="C34" s="3">
        <v>50</v>
      </c>
      <c r="D34" s="3">
        <v>25</v>
      </c>
      <c r="E34" s="3">
        <v>25</v>
      </c>
      <c r="F34" s="3"/>
      <c r="G34" s="3">
        <v>50</v>
      </c>
      <c r="H34" s="3">
        <v>25</v>
      </c>
      <c r="I34" s="3">
        <v>25</v>
      </c>
      <c r="J34" s="3">
        <v>25</v>
      </c>
      <c r="K34" s="3">
        <v>25</v>
      </c>
      <c r="L34" s="3">
        <v>25</v>
      </c>
      <c r="M34" s="3">
        <v>25</v>
      </c>
      <c r="N34" s="4">
        <f t="shared" si="1"/>
        <v>300</v>
      </c>
    </row>
    <row r="35" spans="1:14" s="2" customFormat="1" ht="18" customHeight="1" x14ac:dyDescent="0.35">
      <c r="A35" s="2" t="s">
        <v>17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">
        <f t="shared" si="1"/>
        <v>0</v>
      </c>
    </row>
    <row r="36" spans="1:14" s="2" customFormat="1" ht="18" customHeight="1" x14ac:dyDescent="0.35">
      <c r="A36" s="2" t="s">
        <v>19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">
        <f t="shared" si="1"/>
        <v>0</v>
      </c>
    </row>
    <row r="37" spans="1:14" s="2" customFormat="1" ht="18" customHeight="1" x14ac:dyDescent="0.35">
      <c r="A37" s="2" t="s">
        <v>26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">
        <f t="shared" si="1"/>
        <v>0</v>
      </c>
    </row>
    <row r="38" spans="1:14" s="2" customFormat="1" ht="18" customHeight="1" x14ac:dyDescent="0.35">
      <c r="A38" s="2" t="s">
        <v>32</v>
      </c>
      <c r="B38" s="3"/>
      <c r="C38" s="3">
        <v>96</v>
      </c>
      <c r="D38" s="3"/>
      <c r="E38" s="3"/>
      <c r="F38" s="3"/>
      <c r="G38" s="3"/>
      <c r="H38" s="3"/>
      <c r="I38" s="3">
        <v>196.8</v>
      </c>
      <c r="J38" s="3"/>
      <c r="K38" s="3"/>
      <c r="L38" s="3"/>
      <c r="M38" s="3"/>
      <c r="N38" s="4">
        <f t="shared" si="1"/>
        <v>292.8</v>
      </c>
    </row>
    <row r="39" spans="1:14" s="2" customFormat="1" ht="12" customHeight="1" x14ac:dyDescent="0.3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2" customFormat="1" ht="18" customHeight="1" x14ac:dyDescent="0.35">
      <c r="A40" s="1" t="s">
        <v>33</v>
      </c>
      <c r="B40" s="4">
        <f>SUM(B13:B38)</f>
        <v>17.989999999999998</v>
      </c>
      <c r="C40" s="4">
        <f t="shared" ref="C40:N40" si="2">SUM(C13:C38)</f>
        <v>849.74</v>
      </c>
      <c r="D40" s="4">
        <f t="shared" si="2"/>
        <v>380.74</v>
      </c>
      <c r="E40" s="4">
        <f t="shared" si="2"/>
        <v>564.94000000000005</v>
      </c>
      <c r="F40" s="4">
        <f t="shared" si="2"/>
        <v>571.74</v>
      </c>
      <c r="G40" s="4">
        <f t="shared" si="2"/>
        <v>973.07</v>
      </c>
      <c r="H40" s="4">
        <f t="shared" si="2"/>
        <v>352.13</v>
      </c>
      <c r="I40" s="4">
        <f t="shared" si="2"/>
        <v>543.93000000000006</v>
      </c>
      <c r="J40" s="4">
        <f t="shared" si="2"/>
        <v>325.13</v>
      </c>
      <c r="K40" s="4">
        <f t="shared" si="2"/>
        <v>393.13</v>
      </c>
      <c r="L40" s="4">
        <f>SUM(L13:L38)</f>
        <v>229.13</v>
      </c>
      <c r="M40" s="4">
        <f t="shared" si="2"/>
        <v>630.43999999999994</v>
      </c>
      <c r="N40" s="4">
        <f t="shared" si="2"/>
        <v>5832.1099999999988</v>
      </c>
    </row>
    <row r="41" spans="1:14" s="2" customFormat="1" ht="12" customHeight="1" x14ac:dyDescent="0.3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s="2" customFormat="1" ht="18" customHeight="1" x14ac:dyDescent="0.35">
      <c r="A42" s="1" t="s">
        <v>34</v>
      </c>
      <c r="B42" s="4">
        <f>B10-B40</f>
        <v>5932.0300000000007</v>
      </c>
      <c r="C42" s="4">
        <f t="shared" ref="C42:N42" si="3">C10-C40</f>
        <v>-819.72</v>
      </c>
      <c r="D42" s="4">
        <f t="shared" si="3"/>
        <v>-380.71000000000004</v>
      </c>
      <c r="E42" s="4">
        <f t="shared" si="3"/>
        <v>-564.90000000000009</v>
      </c>
      <c r="F42" s="4">
        <f t="shared" si="3"/>
        <v>-571.71</v>
      </c>
      <c r="G42" s="4">
        <f t="shared" si="3"/>
        <v>-973.04000000000008</v>
      </c>
      <c r="H42" s="4">
        <f t="shared" si="3"/>
        <v>-322.10000000000002</v>
      </c>
      <c r="I42" s="4">
        <f t="shared" si="3"/>
        <v>-513.90000000000009</v>
      </c>
      <c r="J42" s="4">
        <f t="shared" si="3"/>
        <v>-325.10000000000002</v>
      </c>
      <c r="K42" s="4">
        <f t="shared" si="3"/>
        <v>-231.1</v>
      </c>
      <c r="L42" s="4">
        <f t="shared" si="3"/>
        <v>-135.08999999999997</v>
      </c>
      <c r="M42" s="4">
        <f t="shared" si="3"/>
        <v>-564.41</v>
      </c>
      <c r="N42" s="4">
        <f t="shared" si="3"/>
        <v>530.25</v>
      </c>
    </row>
    <row r="43" spans="1:14" s="2" customFormat="1" ht="13" x14ac:dyDescent="0.3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s="59" customFormat="1" ht="13" x14ac:dyDescent="0.35">
      <c r="A44" s="57" t="s">
        <v>37</v>
      </c>
      <c r="B44" s="58">
        <f>B2+B42</f>
        <v>7619.8200000000006</v>
      </c>
      <c r="C44" s="58">
        <f>B44+C42</f>
        <v>6800.1</v>
      </c>
      <c r="D44" s="58">
        <f t="shared" ref="D44:L44" si="4">C44+D42</f>
        <v>6419.39</v>
      </c>
      <c r="E44" s="58">
        <f t="shared" si="4"/>
        <v>5854.49</v>
      </c>
      <c r="F44" s="58">
        <f t="shared" si="4"/>
        <v>5282.78</v>
      </c>
      <c r="G44" s="58">
        <f t="shared" si="4"/>
        <v>4309.74</v>
      </c>
      <c r="H44" s="58">
        <f t="shared" si="4"/>
        <v>3987.64</v>
      </c>
      <c r="I44" s="58">
        <f t="shared" si="4"/>
        <v>3473.74</v>
      </c>
      <c r="J44" s="58">
        <f t="shared" si="4"/>
        <v>3148.64</v>
      </c>
      <c r="K44" s="58">
        <f t="shared" si="4"/>
        <v>2917.54</v>
      </c>
      <c r="L44" s="58">
        <f t="shared" si="4"/>
        <v>2782.45</v>
      </c>
      <c r="M44" s="58">
        <f>L44+M42</f>
        <v>2218.04</v>
      </c>
    </row>
    <row r="45" spans="1:14" s="2" customFormat="1" x14ac:dyDescent="0.35">
      <c r="A45" s="7"/>
      <c r="B45"/>
      <c r="C45"/>
      <c r="D45"/>
      <c r="E45"/>
    </row>
    <row r="46" spans="1:14" x14ac:dyDescent="0.35">
      <c r="A46" s="7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9" spans="11:13" x14ac:dyDescent="0.35">
      <c r="K49" s="7"/>
      <c r="M49" s="9"/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77B0B-A906-445D-A70B-D7E15E246EE2}">
  <dimension ref="B2:O7"/>
  <sheetViews>
    <sheetView workbookViewId="0">
      <selection activeCell="M6" sqref="M6"/>
    </sheetView>
  </sheetViews>
  <sheetFormatPr defaultRowHeight="14.5" x14ac:dyDescent="0.35"/>
  <cols>
    <col min="2" max="2" width="24.81640625" bestFit="1" customWidth="1"/>
    <col min="3" max="4" width="9.7265625" bestFit="1" customWidth="1"/>
    <col min="5" max="6" width="9.08984375" bestFit="1" customWidth="1"/>
    <col min="7" max="7" width="9.7265625" bestFit="1" customWidth="1"/>
    <col min="8" max="8" width="10.81640625" bestFit="1" customWidth="1"/>
    <col min="9" max="9" width="8.90625" bestFit="1" customWidth="1"/>
    <col min="10" max="10" width="10.6328125" bestFit="1" customWidth="1"/>
    <col min="11" max="11" width="10.1796875" bestFit="1" customWidth="1"/>
    <col min="12" max="12" width="9.08984375" bestFit="1" customWidth="1"/>
    <col min="13" max="13" width="9.54296875" bestFit="1" customWidth="1"/>
    <col min="14" max="15" width="9.7265625" bestFit="1" customWidth="1"/>
  </cols>
  <sheetData>
    <row r="2" spans="2:15" x14ac:dyDescent="0.35">
      <c r="C2" s="7" t="s">
        <v>55</v>
      </c>
      <c r="D2" s="7" t="s">
        <v>56</v>
      </c>
      <c r="E2" s="7" t="s">
        <v>57</v>
      </c>
      <c r="F2" s="7" t="s">
        <v>58</v>
      </c>
      <c r="G2" s="7" t="s">
        <v>59</v>
      </c>
      <c r="H2" s="7" t="s">
        <v>60</v>
      </c>
      <c r="I2" s="7" t="s">
        <v>61</v>
      </c>
      <c r="J2" s="7" t="s">
        <v>62</v>
      </c>
      <c r="K2" s="7" t="s">
        <v>63</v>
      </c>
      <c r="L2" s="7" t="s">
        <v>64</v>
      </c>
      <c r="M2" s="7" t="s">
        <v>65</v>
      </c>
      <c r="N2" s="7" t="s">
        <v>66</v>
      </c>
      <c r="O2" s="7" t="s">
        <v>67</v>
      </c>
    </row>
    <row r="3" spans="2:15" x14ac:dyDescent="0.35">
      <c r="B3" s="7" t="s">
        <v>53</v>
      </c>
      <c r="C3" s="10">
        <f>Forecast!C44</f>
        <v>5508.87</v>
      </c>
      <c r="D3" s="10">
        <f>Forecast!D44</f>
        <v>-947.13</v>
      </c>
      <c r="E3" s="10">
        <f>Forecast!E44</f>
        <v>-521.57999999999993</v>
      </c>
      <c r="F3" s="10">
        <f>Forecast!F44</f>
        <v>-341.13</v>
      </c>
      <c r="G3" s="10">
        <f>Forecast!G44</f>
        <v>-807.13</v>
      </c>
      <c r="H3" s="10">
        <f>Forecast!H44</f>
        <v>-598.17999999999995</v>
      </c>
      <c r="I3" s="10">
        <f>Forecast!I44</f>
        <v>-341.13</v>
      </c>
      <c r="J3" s="10">
        <f>Forecast!J44</f>
        <v>-241.13</v>
      </c>
      <c r="K3" s="10">
        <f>Forecast!K44</f>
        <v>-777.13</v>
      </c>
      <c r="L3" s="10">
        <f>Forecast!L44</f>
        <v>-213.13</v>
      </c>
      <c r="M3" s="10">
        <f>Forecast!M44</f>
        <v>-241.13</v>
      </c>
      <c r="N3" s="10">
        <f>Forecast!N44</f>
        <v>-486.13</v>
      </c>
      <c r="O3" s="10">
        <f>SUM(C3:N3)</f>
        <v>-6.0600000000004002</v>
      </c>
    </row>
    <row r="4" spans="2:15" x14ac:dyDescent="0.35">
      <c r="B4" s="7" t="s">
        <v>54</v>
      </c>
      <c r="C4" s="10">
        <f>Actual!B42</f>
        <v>5932.0300000000007</v>
      </c>
      <c r="D4" s="10">
        <f>Actual!C42</f>
        <v>-819.72</v>
      </c>
      <c r="E4" s="10">
        <f>Actual!D42</f>
        <v>-380.71000000000004</v>
      </c>
      <c r="F4" s="10">
        <f>Actual!E42</f>
        <v>-564.90000000000009</v>
      </c>
      <c r="G4" s="10">
        <f>Actual!F42</f>
        <v>-571.71</v>
      </c>
      <c r="H4" s="10">
        <f>Actual!G42</f>
        <v>-973.04000000000008</v>
      </c>
      <c r="I4" s="10">
        <f>Actual!H42</f>
        <v>-322.10000000000002</v>
      </c>
      <c r="J4" s="10">
        <f>Actual!I42</f>
        <v>-513.90000000000009</v>
      </c>
      <c r="K4" s="10">
        <f>Actual!J42</f>
        <v>-325.10000000000002</v>
      </c>
      <c r="L4" s="10">
        <f>Actual!K42</f>
        <v>-231.1</v>
      </c>
      <c r="M4" s="10">
        <f>Actual!L42</f>
        <v>-135.08999999999997</v>
      </c>
      <c r="N4" s="10">
        <f>Actual!M42</f>
        <v>-564.41</v>
      </c>
      <c r="O4" s="10">
        <f>SUM(C4:N4)</f>
        <v>530.25000000000102</v>
      </c>
    </row>
    <row r="5" spans="2:15" x14ac:dyDescent="0.35">
      <c r="B5" s="27" t="s">
        <v>68</v>
      </c>
      <c r="C5" s="28">
        <f>C4-C3</f>
        <v>423.16000000000076</v>
      </c>
      <c r="D5" s="28">
        <f>D4-D3</f>
        <v>127.40999999999997</v>
      </c>
      <c r="E5" s="28">
        <f t="shared" ref="E5:O5" si="0">E4-E3</f>
        <v>140.86999999999989</v>
      </c>
      <c r="F5" s="28">
        <f t="shared" si="0"/>
        <v>-223.7700000000001</v>
      </c>
      <c r="G5" s="28">
        <f t="shared" si="0"/>
        <v>235.41999999999996</v>
      </c>
      <c r="H5" s="28">
        <f t="shared" si="0"/>
        <v>-374.86000000000013</v>
      </c>
      <c r="I5" s="28">
        <f t="shared" si="0"/>
        <v>19.029999999999973</v>
      </c>
      <c r="J5" s="28">
        <f t="shared" si="0"/>
        <v>-272.7700000000001</v>
      </c>
      <c r="K5" s="28">
        <f t="shared" si="0"/>
        <v>452.03</v>
      </c>
      <c r="L5" s="28">
        <f t="shared" si="0"/>
        <v>-17.97</v>
      </c>
      <c r="M5" s="28">
        <f t="shared" si="0"/>
        <v>106.04000000000002</v>
      </c>
      <c r="N5" s="28">
        <f t="shared" si="0"/>
        <v>-78.279999999999973</v>
      </c>
      <c r="O5" s="28">
        <f t="shared" si="0"/>
        <v>536.31000000000142</v>
      </c>
    </row>
    <row r="6" spans="2:15" ht="15" thickBot="1" x14ac:dyDescent="0.4">
      <c r="B6" s="29" t="s">
        <v>88</v>
      </c>
      <c r="C6" s="30">
        <f>C5</f>
        <v>423.16000000000076</v>
      </c>
      <c r="D6" s="30">
        <f>C6+D5</f>
        <v>550.57000000000073</v>
      </c>
      <c r="E6" s="30">
        <f>D6+E5</f>
        <v>691.44000000000062</v>
      </c>
      <c r="F6" s="30">
        <f>E6+F5</f>
        <v>467.67000000000053</v>
      </c>
      <c r="G6" s="30">
        <f t="shared" ref="G6:N6" si="1">F6+G5</f>
        <v>703.09000000000049</v>
      </c>
      <c r="H6" s="30">
        <f t="shared" si="1"/>
        <v>328.23000000000036</v>
      </c>
      <c r="I6" s="30">
        <f t="shared" si="1"/>
        <v>347.26000000000033</v>
      </c>
      <c r="J6" s="30">
        <f t="shared" si="1"/>
        <v>74.490000000000236</v>
      </c>
      <c r="K6" s="30">
        <f t="shared" si="1"/>
        <v>526.52000000000021</v>
      </c>
      <c r="L6" s="30">
        <f t="shared" si="1"/>
        <v>508.55000000000018</v>
      </c>
      <c r="M6" s="30">
        <f t="shared" si="1"/>
        <v>614.59000000000015</v>
      </c>
      <c r="N6" s="30">
        <f t="shared" si="1"/>
        <v>536.31000000000017</v>
      </c>
      <c r="O6" s="30">
        <f>N6</f>
        <v>536.31000000000017</v>
      </c>
    </row>
    <row r="7" spans="2:15" ht="15" thickTop="1" x14ac:dyDescent="0.35"/>
  </sheetData>
  <phoneticPr fontId="7" type="noConversion"/>
  <conditionalFormatting sqref="C5:O5">
    <cfRule type="cellIs" dxfId="9" priority="2" operator="lessThan">
      <formula>0</formula>
    </cfRule>
    <cfRule type="cellIs" dxfId="8" priority="3" operator="greaterThan">
      <formula>0</formula>
    </cfRule>
    <cfRule type="cellIs" dxfId="7" priority="4" operator="greaterThan">
      <formula>0</formula>
    </cfRule>
    <cfRule type="colorScale" priority="5">
      <colorScale>
        <cfvo type="formula" val="&quot;&gt;0&quot;"/>
        <cfvo type="formula" val="&quot;&lt;0&quot;"/>
        <color theme="9" tint="0.59999389629810485"/>
        <color theme="5" tint="0.59999389629810485"/>
      </colorScale>
    </cfRule>
    <cfRule type="colorScale" priority="6">
      <colorScale>
        <cfvo type="num" val="&quot;&gt;0&quot;"/>
        <cfvo type="num" val="&quot;&lt;0&quot;"/>
        <color theme="9" tint="0.59999389629810485"/>
        <color theme="5" tint="0.59999389629810485"/>
      </colorScale>
    </cfRule>
  </conditionalFormatting>
  <conditionalFormatting sqref="C6:O6">
    <cfRule type="cellIs" dxfId="6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E5E62-F8E8-4380-A9C3-32C1216C31A2}">
  <dimension ref="A1:I31"/>
  <sheetViews>
    <sheetView zoomScale="80" zoomScaleNormal="80" workbookViewId="0">
      <selection activeCell="E3" sqref="E3:F20"/>
    </sheetView>
  </sheetViews>
  <sheetFormatPr defaultRowHeight="14.5" x14ac:dyDescent="0.35"/>
  <cols>
    <col min="1" max="1" width="14.81640625" customWidth="1"/>
    <col min="3" max="3" width="10.6328125" style="10" bestFit="1" customWidth="1"/>
    <col min="5" max="5" width="29.26953125" bestFit="1" customWidth="1"/>
    <col min="6" max="6" width="10.6328125" style="10" bestFit="1" customWidth="1"/>
    <col min="8" max="9" width="9.08984375" bestFit="1" customWidth="1"/>
  </cols>
  <sheetData>
    <row r="1" spans="1:9" x14ac:dyDescent="0.35">
      <c r="A1" s="7" t="s">
        <v>38</v>
      </c>
    </row>
    <row r="2" spans="1:9" x14ac:dyDescent="0.35">
      <c r="A2" s="7" t="s">
        <v>99</v>
      </c>
    </row>
    <row r="3" spans="1:9" x14ac:dyDescent="0.35">
      <c r="C3" s="11" t="s">
        <v>51</v>
      </c>
      <c r="F3" s="11" t="s">
        <v>51</v>
      </c>
    </row>
    <row r="4" spans="1:9" x14ac:dyDescent="0.35">
      <c r="A4" t="s">
        <v>45</v>
      </c>
      <c r="C4" s="53">
        <v>1687.79</v>
      </c>
      <c r="E4" t="s">
        <v>9</v>
      </c>
      <c r="F4" s="53">
        <v>1917</v>
      </c>
      <c r="I4" s="26"/>
    </row>
    <row r="5" spans="1:9" x14ac:dyDescent="0.35">
      <c r="C5" s="53"/>
      <c r="E5" t="s">
        <v>11</v>
      </c>
      <c r="F5" s="53">
        <v>800</v>
      </c>
    </row>
    <row r="6" spans="1:9" x14ac:dyDescent="0.35">
      <c r="A6" t="s">
        <v>46</v>
      </c>
      <c r="C6" s="53">
        <v>5471.27</v>
      </c>
      <c r="E6" t="s">
        <v>12</v>
      </c>
      <c r="F6" s="53">
        <v>282.90999999999997</v>
      </c>
    </row>
    <row r="7" spans="1:9" x14ac:dyDescent="0.35">
      <c r="C7" s="53"/>
      <c r="E7" t="s">
        <v>13</v>
      </c>
      <c r="F7" s="53">
        <v>30</v>
      </c>
    </row>
    <row r="8" spans="1:9" x14ac:dyDescent="0.35">
      <c r="A8" t="s">
        <v>47</v>
      </c>
      <c r="C8" s="53">
        <v>454.94</v>
      </c>
      <c r="E8" t="s">
        <v>14</v>
      </c>
      <c r="F8" s="53">
        <v>82.2</v>
      </c>
    </row>
    <row r="9" spans="1:9" x14ac:dyDescent="0.35">
      <c r="C9" s="53"/>
      <c r="E9" t="s">
        <v>39</v>
      </c>
      <c r="F9" s="53">
        <v>215.88000000000002</v>
      </c>
    </row>
    <row r="10" spans="1:9" x14ac:dyDescent="0.35">
      <c r="A10" t="s">
        <v>1</v>
      </c>
      <c r="C10" s="53">
        <v>5750</v>
      </c>
      <c r="E10" t="s">
        <v>16</v>
      </c>
      <c r="F10" s="53">
        <v>528</v>
      </c>
    </row>
    <row r="11" spans="1:9" x14ac:dyDescent="0.35">
      <c r="C11" s="53"/>
      <c r="E11" t="s">
        <v>40</v>
      </c>
      <c r="F11" s="53">
        <v>336</v>
      </c>
    </row>
    <row r="12" spans="1:9" x14ac:dyDescent="0.35">
      <c r="A12" t="s">
        <v>3</v>
      </c>
      <c r="C12" s="53">
        <v>0</v>
      </c>
      <c r="E12" t="s">
        <v>20</v>
      </c>
      <c r="F12" s="53">
        <v>427.94</v>
      </c>
    </row>
    <row r="13" spans="1:9" x14ac:dyDescent="0.35">
      <c r="C13" s="53"/>
      <c r="E13" t="s">
        <v>21</v>
      </c>
      <c r="F13" s="53">
        <v>117.61</v>
      </c>
    </row>
    <row r="14" spans="1:9" x14ac:dyDescent="0.35">
      <c r="A14" t="s">
        <v>4</v>
      </c>
      <c r="C14" s="53">
        <v>612</v>
      </c>
      <c r="E14" t="s">
        <v>22</v>
      </c>
      <c r="F14" s="53">
        <v>250</v>
      </c>
    </row>
    <row r="15" spans="1:9" x14ac:dyDescent="0.35">
      <c r="C15" s="53"/>
      <c r="E15" t="s">
        <v>154</v>
      </c>
      <c r="F15" s="53">
        <v>27</v>
      </c>
    </row>
    <row r="16" spans="1:9" x14ac:dyDescent="0.35">
      <c r="A16" s="55" t="s">
        <v>165</v>
      </c>
      <c r="B16" s="55"/>
      <c r="C16" s="56">
        <f>0.35+0.01</f>
        <v>0.36</v>
      </c>
      <c r="E16" t="s">
        <v>27</v>
      </c>
      <c r="F16" s="53">
        <v>35</v>
      </c>
    </row>
    <row r="17" spans="1:9" x14ac:dyDescent="0.35">
      <c r="E17" t="s">
        <v>28</v>
      </c>
      <c r="F17" s="53">
        <v>100.73</v>
      </c>
    </row>
    <row r="18" spans="1:9" x14ac:dyDescent="0.35">
      <c r="E18" t="s">
        <v>94</v>
      </c>
      <c r="F18" s="53"/>
      <c r="G18" t="s">
        <v>166</v>
      </c>
    </row>
    <row r="19" spans="1:9" x14ac:dyDescent="0.35">
      <c r="E19" t="s">
        <v>153</v>
      </c>
      <c r="F19" s="53">
        <v>89.039999999999992</v>
      </c>
    </row>
    <row r="20" spans="1:9" x14ac:dyDescent="0.35">
      <c r="E20" t="s">
        <v>32</v>
      </c>
      <c r="F20" s="53">
        <v>292.8</v>
      </c>
      <c r="G20" t="s">
        <v>155</v>
      </c>
    </row>
    <row r="21" spans="1:9" x14ac:dyDescent="0.35">
      <c r="F21" s="53"/>
    </row>
    <row r="22" spans="1:9" s="21" customFormat="1" x14ac:dyDescent="0.35">
      <c r="C22" s="51"/>
      <c r="F22" s="54"/>
    </row>
    <row r="23" spans="1:9" x14ac:dyDescent="0.35">
      <c r="E23" t="s">
        <v>48</v>
      </c>
      <c r="F23" s="53">
        <v>2217.69</v>
      </c>
    </row>
    <row r="24" spans="1:9" x14ac:dyDescent="0.35">
      <c r="E24" t="s">
        <v>49</v>
      </c>
      <c r="F24" s="53">
        <v>5471.27</v>
      </c>
    </row>
    <row r="25" spans="1:9" x14ac:dyDescent="0.35">
      <c r="E25" t="s">
        <v>50</v>
      </c>
      <c r="F25" s="53">
        <v>755.29</v>
      </c>
      <c r="G25" s="35"/>
      <c r="H25" s="52"/>
      <c r="I25" s="52"/>
    </row>
    <row r="26" spans="1:9" ht="15" thickBot="1" x14ac:dyDescent="0.4">
      <c r="C26" s="12">
        <f>SUM(C4:C16)</f>
        <v>13976.36</v>
      </c>
      <c r="F26" s="12">
        <f>SUM(F4:F25)</f>
        <v>13976.36</v>
      </c>
    </row>
    <row r="27" spans="1:9" ht="15" thickTop="1" x14ac:dyDescent="0.35"/>
    <row r="28" spans="1:9" x14ac:dyDescent="0.35">
      <c r="A28" s="7" t="s">
        <v>41</v>
      </c>
    </row>
    <row r="29" spans="1:9" x14ac:dyDescent="0.35">
      <c r="A29" t="s">
        <v>44</v>
      </c>
      <c r="C29" s="10">
        <v>1687.79</v>
      </c>
    </row>
    <row r="30" spans="1:9" x14ac:dyDescent="0.35">
      <c r="A30" t="s">
        <v>42</v>
      </c>
      <c r="C30" s="10">
        <v>5471.27</v>
      </c>
    </row>
    <row r="31" spans="1:9" x14ac:dyDescent="0.35">
      <c r="A31" t="s">
        <v>43</v>
      </c>
      <c r="C31" s="10">
        <v>454.94</v>
      </c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8D52F-4F3E-4222-82D2-598894BCFE66}">
  <dimension ref="B1:M45"/>
  <sheetViews>
    <sheetView topLeftCell="A26" zoomScale="80" zoomScaleNormal="80" workbookViewId="0">
      <selection activeCell="A45" sqref="A45:XFD45"/>
    </sheetView>
  </sheetViews>
  <sheetFormatPr defaultRowHeight="14.5" x14ac:dyDescent="0.35"/>
  <cols>
    <col min="2" max="2" width="10.08984375" bestFit="1" customWidth="1"/>
    <col min="3" max="3" width="12.26953125" style="33" bestFit="1" customWidth="1"/>
    <col min="4" max="4" width="19.453125" bestFit="1" customWidth="1"/>
    <col min="5" max="5" width="7.81640625" style="10" bestFit="1" customWidth="1"/>
    <col min="6" max="6" width="10.08984375" bestFit="1" customWidth="1"/>
    <col min="8" max="8" width="13.6328125" style="35" customWidth="1"/>
    <col min="9" max="9" width="11.7265625" style="35" bestFit="1" customWidth="1"/>
    <col min="10" max="10" width="9.81640625" style="35" bestFit="1" customWidth="1"/>
    <col min="11" max="11" width="8.7265625" style="35"/>
    <col min="12" max="12" width="9.7265625" style="35" bestFit="1" customWidth="1"/>
    <col min="13" max="13" width="25.26953125" style="35" bestFit="1" customWidth="1"/>
  </cols>
  <sheetData>
    <row r="1" spans="2:12" x14ac:dyDescent="0.35">
      <c r="H1" s="34"/>
    </row>
    <row r="2" spans="2:12" x14ac:dyDescent="0.35">
      <c r="B2" s="7" t="s">
        <v>84</v>
      </c>
      <c r="C2" s="32" t="s">
        <v>90</v>
      </c>
      <c r="D2" s="7" t="s">
        <v>89</v>
      </c>
      <c r="E2" s="42" t="s">
        <v>86</v>
      </c>
      <c r="F2" s="7" t="s">
        <v>87</v>
      </c>
      <c r="H2" s="34"/>
      <c r="I2" s="36"/>
      <c r="J2" s="34"/>
      <c r="K2" s="34"/>
      <c r="L2" s="34"/>
    </row>
    <row r="3" spans="2:12" s="46" customFormat="1" x14ac:dyDescent="0.35">
      <c r="B3" s="44">
        <v>44293</v>
      </c>
      <c r="C3" s="45">
        <v>2485460</v>
      </c>
      <c r="D3" s="46" t="s">
        <v>91</v>
      </c>
      <c r="E3" s="47">
        <v>176</v>
      </c>
      <c r="F3" s="44">
        <v>44324</v>
      </c>
      <c r="G3" s="46" t="s">
        <v>158</v>
      </c>
    </row>
    <row r="4" spans="2:12" s="46" customFormat="1" x14ac:dyDescent="0.35">
      <c r="B4" s="44">
        <v>44248</v>
      </c>
      <c r="C4" s="45" t="s">
        <v>92</v>
      </c>
      <c r="D4" s="46" t="s">
        <v>93</v>
      </c>
      <c r="E4" s="47">
        <v>250</v>
      </c>
      <c r="F4" s="44">
        <v>44325</v>
      </c>
    </row>
    <row r="5" spans="2:12" s="46" customFormat="1" x14ac:dyDescent="0.35">
      <c r="B5" s="44">
        <v>44313</v>
      </c>
      <c r="C5" s="45" t="s">
        <v>71</v>
      </c>
      <c r="D5" s="46" t="s">
        <v>95</v>
      </c>
      <c r="E5" s="47">
        <v>100</v>
      </c>
      <c r="F5" s="44">
        <v>44324</v>
      </c>
      <c r="G5" s="46" t="s">
        <v>157</v>
      </c>
      <c r="H5" s="43"/>
    </row>
    <row r="6" spans="2:12" s="46" customFormat="1" x14ac:dyDescent="0.35">
      <c r="B6" s="44">
        <v>44301</v>
      </c>
      <c r="C6" s="45">
        <v>1144</v>
      </c>
      <c r="D6" s="46" t="s">
        <v>96</v>
      </c>
      <c r="E6" s="47">
        <v>159.75</v>
      </c>
      <c r="F6" s="44">
        <v>44324</v>
      </c>
      <c r="G6" s="46" t="s">
        <v>156</v>
      </c>
      <c r="H6" s="44"/>
      <c r="I6" s="45"/>
      <c r="L6" s="44"/>
    </row>
    <row r="7" spans="2:12" s="46" customFormat="1" x14ac:dyDescent="0.35">
      <c r="B7" s="44">
        <v>44286</v>
      </c>
      <c r="C7" s="45" t="s">
        <v>100</v>
      </c>
      <c r="D7" s="46" t="s">
        <v>101</v>
      </c>
      <c r="E7" s="47">
        <v>96</v>
      </c>
      <c r="F7" s="44">
        <v>44324</v>
      </c>
      <c r="H7" s="44"/>
      <c r="I7" s="45"/>
      <c r="L7" s="48"/>
    </row>
    <row r="8" spans="2:12" s="46" customFormat="1" x14ac:dyDescent="0.35">
      <c r="B8" s="44">
        <v>44326</v>
      </c>
      <c r="C8" s="45" t="s">
        <v>103</v>
      </c>
      <c r="D8" s="46" t="s">
        <v>105</v>
      </c>
      <c r="E8" s="47">
        <v>24</v>
      </c>
      <c r="F8" s="44">
        <v>44352</v>
      </c>
      <c r="G8" s="46" t="s">
        <v>159</v>
      </c>
      <c r="H8" s="44"/>
      <c r="I8" s="45"/>
      <c r="L8" s="44"/>
    </row>
    <row r="9" spans="2:12" s="46" customFormat="1" x14ac:dyDescent="0.35">
      <c r="B9" s="44">
        <v>44326</v>
      </c>
      <c r="C9" s="45" t="s">
        <v>104</v>
      </c>
      <c r="D9" s="46" t="s">
        <v>105</v>
      </c>
      <c r="E9" s="47">
        <v>24</v>
      </c>
      <c r="F9" s="44">
        <v>44352</v>
      </c>
      <c r="G9" s="46" t="s">
        <v>159</v>
      </c>
      <c r="H9" s="44"/>
      <c r="I9" s="45"/>
      <c r="L9" s="44"/>
    </row>
    <row r="10" spans="2:12" s="46" customFormat="1" x14ac:dyDescent="0.35">
      <c r="B10" s="44">
        <v>44340</v>
      </c>
      <c r="C10" s="45">
        <v>1145</v>
      </c>
      <c r="D10" s="46" t="s">
        <v>96</v>
      </c>
      <c r="E10" s="47">
        <v>159.75</v>
      </c>
      <c r="F10" s="44">
        <v>44352</v>
      </c>
      <c r="G10" s="46" t="s">
        <v>156</v>
      </c>
    </row>
    <row r="11" spans="2:12" s="46" customFormat="1" x14ac:dyDescent="0.35">
      <c r="B11" s="44">
        <v>44342</v>
      </c>
      <c r="C11" s="45" t="s">
        <v>72</v>
      </c>
      <c r="D11" s="46" t="s">
        <v>95</v>
      </c>
      <c r="E11" s="47">
        <v>100</v>
      </c>
      <c r="F11" s="44">
        <v>44352</v>
      </c>
      <c r="G11" s="46" t="s">
        <v>157</v>
      </c>
    </row>
    <row r="12" spans="2:12" s="46" customFormat="1" x14ac:dyDescent="0.35">
      <c r="B12" s="44">
        <v>44347</v>
      </c>
      <c r="C12" s="45">
        <v>4</v>
      </c>
      <c r="D12" s="46" t="s">
        <v>108</v>
      </c>
      <c r="E12" s="47">
        <v>30</v>
      </c>
      <c r="F12" s="44">
        <v>44352</v>
      </c>
      <c r="G12" s="46" t="s">
        <v>160</v>
      </c>
    </row>
    <row r="13" spans="2:12" s="46" customFormat="1" x14ac:dyDescent="0.35">
      <c r="B13" s="44">
        <v>44355</v>
      </c>
      <c r="C13" s="45" t="s">
        <v>110</v>
      </c>
      <c r="D13" s="46" t="s">
        <v>105</v>
      </c>
      <c r="E13" s="47">
        <v>180</v>
      </c>
      <c r="F13" s="44">
        <v>44379</v>
      </c>
      <c r="G13" s="46" t="s">
        <v>159</v>
      </c>
    </row>
    <row r="14" spans="2:12" s="46" customFormat="1" x14ac:dyDescent="0.35">
      <c r="B14" s="44">
        <v>44362</v>
      </c>
      <c r="C14" s="45">
        <v>1148</v>
      </c>
      <c r="D14" s="46" t="s">
        <v>96</v>
      </c>
      <c r="E14" s="47">
        <v>159.75</v>
      </c>
      <c r="F14" s="44">
        <v>44379</v>
      </c>
      <c r="G14" s="46" t="s">
        <v>156</v>
      </c>
    </row>
    <row r="15" spans="2:12" s="46" customFormat="1" x14ac:dyDescent="0.35">
      <c r="B15" s="44">
        <v>44375</v>
      </c>
      <c r="C15" s="45" t="s">
        <v>73</v>
      </c>
      <c r="D15" s="46" t="s">
        <v>95</v>
      </c>
      <c r="E15" s="47">
        <v>100</v>
      </c>
      <c r="F15" s="44">
        <v>44379</v>
      </c>
      <c r="G15" s="46" t="s">
        <v>157</v>
      </c>
    </row>
    <row r="16" spans="2:12" s="46" customFormat="1" x14ac:dyDescent="0.35">
      <c r="B16" s="44">
        <v>44368</v>
      </c>
      <c r="C16" s="45">
        <v>56189</v>
      </c>
      <c r="D16" s="46" t="s">
        <v>109</v>
      </c>
      <c r="E16" s="47">
        <v>82.2</v>
      </c>
      <c r="F16" s="44">
        <v>44379</v>
      </c>
    </row>
    <row r="17" spans="2:7" s="46" customFormat="1" x14ac:dyDescent="0.35">
      <c r="B17" s="44">
        <v>44379</v>
      </c>
      <c r="C17" s="45">
        <v>10468</v>
      </c>
      <c r="D17" s="46" t="s">
        <v>111</v>
      </c>
      <c r="E17" s="47">
        <v>162</v>
      </c>
      <c r="F17" s="44">
        <v>44410</v>
      </c>
      <c r="G17" s="46" t="s">
        <v>161</v>
      </c>
    </row>
    <row r="18" spans="2:7" s="46" customFormat="1" x14ac:dyDescent="0.35">
      <c r="B18" s="44">
        <v>44386</v>
      </c>
      <c r="C18" s="50">
        <v>39</v>
      </c>
      <c r="D18" s="46" t="s">
        <v>21</v>
      </c>
      <c r="E18" s="47">
        <v>117.61</v>
      </c>
      <c r="F18" s="44">
        <v>44410</v>
      </c>
    </row>
    <row r="19" spans="2:7" s="46" customFormat="1" x14ac:dyDescent="0.35">
      <c r="B19" s="44">
        <v>44389</v>
      </c>
      <c r="C19" s="45">
        <v>1151</v>
      </c>
      <c r="D19" s="46" t="s">
        <v>96</v>
      </c>
      <c r="E19" s="47">
        <v>159.75</v>
      </c>
      <c r="F19" s="44">
        <v>44410</v>
      </c>
      <c r="G19" s="46" t="s">
        <v>156</v>
      </c>
    </row>
    <row r="20" spans="2:7" s="46" customFormat="1" x14ac:dyDescent="0.35">
      <c r="B20" s="44">
        <v>44399</v>
      </c>
      <c r="C20" s="45" t="s">
        <v>74</v>
      </c>
      <c r="D20" s="46" t="s">
        <v>95</v>
      </c>
      <c r="E20" s="47">
        <v>100</v>
      </c>
      <c r="F20" s="44">
        <v>44410</v>
      </c>
      <c r="G20" s="46" t="s">
        <v>157</v>
      </c>
    </row>
    <row r="21" spans="2:7" s="46" customFormat="1" x14ac:dyDescent="0.35">
      <c r="B21" s="44">
        <v>44421</v>
      </c>
      <c r="C21" s="45">
        <v>1153</v>
      </c>
      <c r="D21" s="46" t="s">
        <v>96</v>
      </c>
      <c r="E21" s="47">
        <v>159.75</v>
      </c>
      <c r="F21" s="44">
        <v>44442</v>
      </c>
      <c r="G21" s="46" t="s">
        <v>156</v>
      </c>
    </row>
    <row r="22" spans="2:7" s="46" customFormat="1" x14ac:dyDescent="0.35">
      <c r="B22" s="48">
        <v>44423</v>
      </c>
      <c r="C22" s="45" t="s">
        <v>113</v>
      </c>
      <c r="D22" s="46" t="s">
        <v>112</v>
      </c>
      <c r="E22" s="47">
        <v>14.39</v>
      </c>
      <c r="F22" s="44">
        <v>44423</v>
      </c>
    </row>
    <row r="23" spans="2:7" s="46" customFormat="1" x14ac:dyDescent="0.35">
      <c r="B23" s="44">
        <v>44428</v>
      </c>
      <c r="C23" s="45">
        <v>2485533</v>
      </c>
      <c r="D23" s="46" t="s">
        <v>91</v>
      </c>
      <c r="E23" s="47">
        <v>176</v>
      </c>
      <c r="F23" s="44">
        <v>44442</v>
      </c>
      <c r="G23" s="46" t="s">
        <v>158</v>
      </c>
    </row>
    <row r="24" spans="2:7" s="46" customFormat="1" x14ac:dyDescent="0.35">
      <c r="B24" s="44">
        <v>44429</v>
      </c>
      <c r="C24" s="45" t="s">
        <v>75</v>
      </c>
      <c r="D24" s="46" t="s">
        <v>95</v>
      </c>
      <c r="E24" s="47">
        <v>100</v>
      </c>
      <c r="F24" s="44">
        <v>44442</v>
      </c>
      <c r="G24" s="46" t="s">
        <v>157</v>
      </c>
    </row>
    <row r="25" spans="2:7" s="46" customFormat="1" x14ac:dyDescent="0.35">
      <c r="B25" s="44">
        <v>44452</v>
      </c>
      <c r="C25" s="45">
        <v>30760929</v>
      </c>
      <c r="D25" s="46" t="s">
        <v>114</v>
      </c>
      <c r="E25" s="47">
        <v>476.94</v>
      </c>
      <c r="F25" s="44">
        <v>44452</v>
      </c>
      <c r="G25" s="46" t="s">
        <v>162</v>
      </c>
    </row>
    <row r="26" spans="2:7" s="46" customFormat="1" x14ac:dyDescent="0.35">
      <c r="B26" s="44">
        <v>44463</v>
      </c>
      <c r="C26" s="45" t="s">
        <v>76</v>
      </c>
      <c r="D26" s="46" t="s">
        <v>95</v>
      </c>
      <c r="E26" s="47">
        <v>100</v>
      </c>
      <c r="F26" s="44">
        <v>44480</v>
      </c>
      <c r="G26" s="46" t="s">
        <v>157</v>
      </c>
    </row>
    <row r="27" spans="2:7" s="46" customFormat="1" x14ac:dyDescent="0.35">
      <c r="B27" s="44">
        <v>44453</v>
      </c>
      <c r="C27" s="45">
        <v>1156</v>
      </c>
      <c r="D27" s="46" t="s">
        <v>96</v>
      </c>
      <c r="E27" s="47">
        <v>159.75</v>
      </c>
      <c r="F27" s="44">
        <v>44480</v>
      </c>
      <c r="G27" s="46" t="s">
        <v>156</v>
      </c>
    </row>
    <row r="28" spans="2:7" s="46" customFormat="1" x14ac:dyDescent="0.35">
      <c r="B28" s="44">
        <v>44455</v>
      </c>
      <c r="C28" s="45" t="s">
        <v>117</v>
      </c>
      <c r="D28" s="46" t="s">
        <v>112</v>
      </c>
      <c r="E28" s="47">
        <v>14.39</v>
      </c>
      <c r="F28" s="44">
        <v>44480</v>
      </c>
    </row>
    <row r="29" spans="2:7" s="46" customFormat="1" x14ac:dyDescent="0.35">
      <c r="B29" s="44">
        <v>44495</v>
      </c>
      <c r="C29" s="45" t="s">
        <v>119</v>
      </c>
      <c r="D29" s="46" t="s">
        <v>95</v>
      </c>
      <c r="E29" s="47">
        <v>100</v>
      </c>
      <c r="F29" s="44">
        <v>44505</v>
      </c>
    </row>
    <row r="30" spans="2:7" s="46" customFormat="1" x14ac:dyDescent="0.35">
      <c r="B30" s="44">
        <v>44502</v>
      </c>
      <c r="C30" s="45">
        <v>1158</v>
      </c>
      <c r="D30" s="46" t="s">
        <v>96</v>
      </c>
      <c r="E30" s="47">
        <v>159.75</v>
      </c>
      <c r="F30" s="44">
        <v>44505</v>
      </c>
    </row>
    <row r="31" spans="2:7" s="46" customFormat="1" x14ac:dyDescent="0.35">
      <c r="B31" s="44">
        <v>44502</v>
      </c>
      <c r="C31" s="45">
        <v>10473</v>
      </c>
      <c r="D31" s="46" t="s">
        <v>111</v>
      </c>
      <c r="E31" s="47">
        <v>30</v>
      </c>
      <c r="F31" s="44">
        <v>44505</v>
      </c>
    </row>
    <row r="32" spans="2:7" s="46" customFormat="1" x14ac:dyDescent="0.35">
      <c r="B32" s="44">
        <v>44490</v>
      </c>
      <c r="C32" s="45">
        <v>281994</v>
      </c>
      <c r="D32" s="46" t="s">
        <v>118</v>
      </c>
      <c r="E32" s="47">
        <v>196.8</v>
      </c>
      <c r="F32" s="44">
        <v>44505</v>
      </c>
      <c r="G32" s="46" t="s">
        <v>163</v>
      </c>
    </row>
    <row r="33" spans="2:7" s="46" customFormat="1" x14ac:dyDescent="0.35">
      <c r="B33" s="48">
        <v>44526</v>
      </c>
      <c r="C33" s="45" t="s">
        <v>122</v>
      </c>
      <c r="D33" s="46" t="s">
        <v>105</v>
      </c>
      <c r="E33" s="47">
        <v>108</v>
      </c>
      <c r="F33" s="44">
        <v>44534</v>
      </c>
      <c r="G33" s="46" t="s">
        <v>164</v>
      </c>
    </row>
    <row r="34" spans="2:7" s="46" customFormat="1" x14ac:dyDescent="0.35">
      <c r="B34" s="44">
        <v>44532</v>
      </c>
      <c r="C34" s="45">
        <v>1160</v>
      </c>
      <c r="D34" s="46" t="s">
        <v>96</v>
      </c>
      <c r="E34" s="47">
        <v>159.75</v>
      </c>
      <c r="F34" s="44">
        <v>44534</v>
      </c>
    </row>
    <row r="35" spans="2:7" s="46" customFormat="1" x14ac:dyDescent="0.35">
      <c r="B35" s="44">
        <v>44537</v>
      </c>
      <c r="C35" s="45">
        <v>2485581</v>
      </c>
      <c r="D35" s="46" t="s">
        <v>91</v>
      </c>
      <c r="E35" s="47">
        <v>176</v>
      </c>
      <c r="F35" s="44">
        <v>44568</v>
      </c>
    </row>
    <row r="36" spans="2:7" s="46" customFormat="1" x14ac:dyDescent="0.35">
      <c r="B36" s="44">
        <v>44546</v>
      </c>
      <c r="C36" s="45">
        <v>1162</v>
      </c>
      <c r="D36" s="46" t="s">
        <v>96</v>
      </c>
      <c r="E36" s="47">
        <v>159.75</v>
      </c>
      <c r="F36" s="44">
        <v>44568</v>
      </c>
    </row>
    <row r="37" spans="2:7" s="46" customFormat="1" x14ac:dyDescent="0.35">
      <c r="B37" s="44">
        <v>44574</v>
      </c>
      <c r="C37" s="45">
        <v>10476</v>
      </c>
      <c r="D37" s="46" t="s">
        <v>111</v>
      </c>
      <c r="E37" s="47">
        <v>12</v>
      </c>
      <c r="F37" s="44">
        <v>44596</v>
      </c>
    </row>
    <row r="38" spans="2:7" s="46" customFormat="1" x14ac:dyDescent="0.35">
      <c r="B38" s="44">
        <v>44581</v>
      </c>
      <c r="C38" s="45">
        <v>1164</v>
      </c>
      <c r="D38" s="46" t="s">
        <v>96</v>
      </c>
      <c r="E38" s="47">
        <v>159.75</v>
      </c>
      <c r="F38" s="44">
        <v>44596</v>
      </c>
    </row>
    <row r="39" spans="2:7" s="46" customFormat="1" x14ac:dyDescent="0.35">
      <c r="B39" s="44">
        <v>44620</v>
      </c>
      <c r="C39" s="45" t="s">
        <v>144</v>
      </c>
      <c r="D39" s="46" t="s">
        <v>143</v>
      </c>
      <c r="E39" s="47">
        <v>78.91</v>
      </c>
      <c r="F39" s="44">
        <v>44622</v>
      </c>
    </row>
    <row r="40" spans="2:7" s="46" customFormat="1" x14ac:dyDescent="0.35">
      <c r="B40" s="44">
        <v>44614</v>
      </c>
      <c r="C40" s="45">
        <v>1165</v>
      </c>
      <c r="D40" s="46" t="s">
        <v>96</v>
      </c>
      <c r="E40" s="47">
        <v>159.75</v>
      </c>
      <c r="F40" s="44">
        <v>44624</v>
      </c>
    </row>
    <row r="41" spans="2:7" s="46" customFormat="1" x14ac:dyDescent="0.35">
      <c r="B41" s="44">
        <v>44610</v>
      </c>
      <c r="C41" s="45">
        <v>2485604</v>
      </c>
      <c r="D41" s="46" t="s">
        <v>91</v>
      </c>
      <c r="E41" s="47">
        <v>32.909999999999997</v>
      </c>
      <c r="F41" s="44">
        <v>44624</v>
      </c>
      <c r="G41" s="46" t="s">
        <v>145</v>
      </c>
    </row>
    <row r="42" spans="2:7" s="46" customFormat="1" x14ac:dyDescent="0.35">
      <c r="B42" s="44">
        <v>44617</v>
      </c>
      <c r="C42" s="45">
        <v>598435156</v>
      </c>
      <c r="D42" s="46" t="s">
        <v>146</v>
      </c>
      <c r="E42" s="47">
        <v>39.53</v>
      </c>
      <c r="F42" s="44">
        <v>44624</v>
      </c>
      <c r="G42" s="46" t="s">
        <v>145</v>
      </c>
    </row>
    <row r="43" spans="2:7" s="46" customFormat="1" x14ac:dyDescent="0.35">
      <c r="B43" s="44">
        <v>44618</v>
      </c>
      <c r="C43" s="45" t="s">
        <v>147</v>
      </c>
      <c r="D43" s="46" t="s">
        <v>146</v>
      </c>
      <c r="E43" s="47">
        <v>16.600000000000001</v>
      </c>
      <c r="F43" s="44">
        <v>44624</v>
      </c>
      <c r="G43" s="46" t="s">
        <v>145</v>
      </c>
    </row>
    <row r="44" spans="2:7" s="46" customFormat="1" x14ac:dyDescent="0.35">
      <c r="B44" s="44">
        <v>44642</v>
      </c>
      <c r="C44" s="45" t="s">
        <v>82</v>
      </c>
      <c r="D44" s="46" t="s">
        <v>152</v>
      </c>
      <c r="E44" s="47">
        <v>100</v>
      </c>
      <c r="F44" s="44">
        <v>44655</v>
      </c>
    </row>
    <row r="45" spans="2:7" s="46" customFormat="1" x14ac:dyDescent="0.35">
      <c r="B45" s="44">
        <v>44642</v>
      </c>
      <c r="C45" s="45">
        <v>1166</v>
      </c>
      <c r="D45" s="46" t="s">
        <v>96</v>
      </c>
      <c r="E45" s="47">
        <v>159.75</v>
      </c>
      <c r="F45" s="44">
        <v>44655</v>
      </c>
    </row>
  </sheetData>
  <sortState xmlns:xlrd2="http://schemas.microsoft.com/office/spreadsheetml/2017/richdata2" ref="B3:F34">
    <sortCondition ref="D3:D34"/>
  </sortState>
  <hyperlinks>
    <hyperlink ref="C3" r:id="rId1" display="https://1drv.ms/b/s!An__ic3sU3vryEIjZtVPR8c8GqC5?e=40axk6" xr:uid="{18EAD241-881F-4CC4-A40F-ECEB9719CF76}"/>
    <hyperlink ref="C4" r:id="rId2" xr:uid="{E9E0DFA1-85D1-46C5-8CA4-D805EB0F25D1}"/>
    <hyperlink ref="C5" r:id="rId3" xr:uid="{E45C25F6-6317-4EB0-956B-5145FEFF469C}"/>
    <hyperlink ref="C6" r:id="rId4" display="https://1drv.ms/b/s!An__ic3sU3vryFX3OPu-hSjyqKoo?e=Bjgss5" xr:uid="{DBA326B6-060D-4AA5-948B-A4D6BF0B047E}"/>
    <hyperlink ref="C8" r:id="rId5" xr:uid="{E1A26968-CC50-4444-87BA-F426B41C6CFB}"/>
    <hyperlink ref="C9" r:id="rId6" xr:uid="{8078BDE0-51B9-401F-89E8-4912A92CDB39}"/>
    <hyperlink ref="C11" r:id="rId7" xr:uid="{1199CB46-ABB3-49F3-A380-DD0E0BA10AC5}"/>
    <hyperlink ref="C10" r:id="rId8" display="https://1drv.ms/b/s!An__ic3sU3vryRsK5kVVeQs7g2FS?e=RrfvFw" xr:uid="{3BE1346B-5ED8-4B43-99C2-A4F28B861445}"/>
    <hyperlink ref="C12" r:id="rId9" display="https://1drv.ms/b/s!An__ic3sU3vryS5BAtqbgJKKfuys?e=13GuIk" xr:uid="{B1F2DCBD-4645-4E99-859B-CACB96C9D47F}"/>
    <hyperlink ref="C15" r:id="rId10" xr:uid="{A0F65EC9-4A50-4564-8DD1-EBF078679E1B}"/>
    <hyperlink ref="C16" r:id="rId11" display="https://1drv.ms/b/s!An__ic3sU3vryWUPWFMUwqo3365e?e=SKoHMj" xr:uid="{B0C98221-6B01-492F-828F-7619A8C50D55}"/>
    <hyperlink ref="C14" r:id="rId12" display="https://1drv.ms/b/s!An__ic3sU3vryWeNUepIxFWGv660?e=cUfcDE" xr:uid="{FDEDE338-5EAA-42A6-AB65-CC74B7B483AA}"/>
    <hyperlink ref="C13" r:id="rId13" xr:uid="{CFD19196-CA30-4240-A404-B225FBD7FD21}"/>
    <hyperlink ref="C17" r:id="rId14" display="https://1drv.ms/b/s!An__ic3sU3vryXI5Qr1jScqRRIid?e=H02nxn" xr:uid="{1DCB00C5-EFBA-40E7-BAA9-9D67DF96F2FE}"/>
    <hyperlink ref="C18" r:id="rId15" display="https://1drv.ms/b/s!An__ic3sU3vryXON4jhuca07mUUu?e=65h2Xr" xr:uid="{3C2814C1-AB61-4B4C-ACEC-F8AE16316481}"/>
    <hyperlink ref="C19" r:id="rId16" display="https://1drv.ms/b/s!An__ic3sU3vryXRW-eUBg98AblYn?e=1O5ND8" xr:uid="{CDA26313-FBF9-4468-8486-162CB965DBA7}"/>
    <hyperlink ref="C20" r:id="rId17" xr:uid="{D7957C8A-4909-4DD1-B0A4-25F1D61BB99B}"/>
    <hyperlink ref="C21" r:id="rId18" display="https://1drv.ms/b/s!An__ic3sU3vryhXWUz8u2-1FJ5vb?e=DsuazY" xr:uid="{CA8A28C6-CBB3-480C-9C9A-180AFA359941}"/>
    <hyperlink ref="C23" r:id="rId19" display="https://1drv.ms/b/s!An__ic3sU3vryiC_lT8yBrrCuqNp?e=OBLlrO" xr:uid="{0A45A3ED-CC31-4111-A496-D3AEBFA73202}"/>
    <hyperlink ref="C24" r:id="rId20" xr:uid="{A07123A3-4DDA-4A23-BD37-278C83EA5E78}"/>
    <hyperlink ref="C25" r:id="rId21" display="https://1drv.ms/b/s!An__ic3sU3vrykvZbSSbb4MgZxOb?e=Q3dDL9" xr:uid="{3FDF21DA-FE76-4826-9B33-9452E4469F1A}"/>
    <hyperlink ref="C28" r:id="rId22" xr:uid="{60287B11-A48E-4E13-A180-387D483AB321}"/>
    <hyperlink ref="C27" r:id="rId23" display="https://1drv.ms/b/s!An__ic3sU3vrymac7nlKYhEPjMyO?e=ytMt3x" xr:uid="{58AA6E39-4B9B-4649-AAA4-BFC070E1606E}"/>
    <hyperlink ref="C26" r:id="rId24" xr:uid="{B326761B-C16C-4AF2-854E-AEB6D5DC81B5}"/>
    <hyperlink ref="C29" r:id="rId25" xr:uid="{C51F5DE2-E9ED-47DF-A68B-C588A6B18B76}"/>
    <hyperlink ref="C31" r:id="rId26" display="https://1drv.ms/b/s!An__ic3sU3vryx_BzmOeY8pQqMSx?e=yJmmte" xr:uid="{E1B913F7-EA98-4713-AAB8-51D168F96177}"/>
    <hyperlink ref="C30" r:id="rId27" display="https://1drv.ms/b/s!An__ic3sU3vryyBfq6p8rcUTYtAL?e=gzVgUG" xr:uid="{3087CFA8-8097-48D2-9D8D-F54471F96FC0}"/>
    <hyperlink ref="C33" r:id="rId28" xr:uid="{805F6BB0-5065-4F6C-A7F8-73469E9A5D90}"/>
    <hyperlink ref="C34" r:id="rId29" display="https://1drv.ms/b/s!An__ic3sU3vry2HtcgAT0MXEN0X0?e=pPf1ro" xr:uid="{48413D53-2796-4CE0-9DBA-C63AEE309408}"/>
    <hyperlink ref="C35" r:id="rId30" display="https://1drv.ms/b/s!An__ic3sU3vry21vUCRT4QznFGPt?e=gsKowu" xr:uid="{FB291DED-C46B-4598-8484-E51B7FF1F7E4}"/>
    <hyperlink ref="C36" r:id="rId31" display="https://1drv.ms/b/s!An__ic3sU3vrzAFSg6f9v2eTgwse?e=fbTiun" xr:uid="{651342DB-E63C-49B1-85E2-B6E1574E3A0C}"/>
    <hyperlink ref="C37" r:id="rId32" display="https://1drv.ms/b/s!An__ic3sU3vrzE5v5TKdnII_MD3t?e=zCNIjb" xr:uid="{B7A6CB12-4696-49D6-B4A9-6F225D78AB6B}"/>
    <hyperlink ref="C38" r:id="rId33" display="https://1drv.ms/b/s!An__ic3sU3vrzE8tGqDYU4RQrQjp?e=NoG60J" xr:uid="{15ED32F1-7E61-4086-819C-FFDCF6F3D2B5}"/>
    <hyperlink ref="C39" r:id="rId34" xr:uid="{669E7E7C-E698-4B6F-B207-E4B01764E92E}"/>
    <hyperlink ref="C40" r:id="rId35" display="https://1drv.ms/b/s!An__ic3sU3vrzQ9YjpKpIQZulnDl?e=yqDsKW" xr:uid="{3FF725C1-6201-44D7-86E9-666CC6A3408B}"/>
    <hyperlink ref="C41" r:id="rId36" display="https://1drv.ms/u/s!An__ic3sU3vrzQx-7sUCSTEUxE53?e=vE9sfm" xr:uid="{C8385931-FD93-4355-9AD3-12F89CE34D29}"/>
    <hyperlink ref="C42" r:id="rId37" display="https://1drv.ms/b/s!An__ic3sU3vrzQ5kueqEblAtxfnA?e=C5vAM2" xr:uid="{F5CB6EE1-B18B-4F37-BB24-FD0F0F5A12FB}"/>
    <hyperlink ref="C43" r:id="rId38" xr:uid="{274FFDF3-CD4F-47B8-8074-7A5855E1372F}"/>
    <hyperlink ref="C45" r:id="rId39" display="https://1drv.ms/b/s!An__ic3sU3vrzVd_1rpcaauKer2U?e=vKfEKF" xr:uid="{F90DF41A-7A54-4129-96B0-1349F4F0BF2E}"/>
    <hyperlink ref="C44" r:id="rId40" xr:uid="{9DA36F0D-1516-427E-A694-400E7FEA5F39}"/>
  </hyperlinks>
  <pageMargins left="0.7" right="0.7" top="0.75" bottom="0.75" header="0.3" footer="0.3"/>
  <pageSetup orientation="portrait" r:id="rId4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D1D9D-6F90-4211-8CF8-2324DF4958A4}">
  <dimension ref="B2:F17"/>
  <sheetViews>
    <sheetView zoomScale="80" zoomScaleNormal="80" workbookViewId="0">
      <selection activeCell="E11" activeCellId="1" sqref="E13 E3:E11"/>
    </sheetView>
  </sheetViews>
  <sheetFormatPr defaultRowHeight="14.5" x14ac:dyDescent="0.35"/>
  <cols>
    <col min="2" max="2" width="9.90625" bestFit="1" customWidth="1"/>
    <col min="3" max="3" width="13.453125" bestFit="1" customWidth="1"/>
    <col min="4" max="4" width="43.54296875" bestFit="1" customWidth="1"/>
    <col min="5" max="5" width="8.7265625" style="10"/>
    <col min="6" max="6" width="10.6328125" customWidth="1"/>
  </cols>
  <sheetData>
    <row r="2" spans="2:6" x14ac:dyDescent="0.35">
      <c r="B2" s="7" t="s">
        <v>83</v>
      </c>
      <c r="C2" s="7" t="s">
        <v>84</v>
      </c>
      <c r="D2" s="7" t="s">
        <v>85</v>
      </c>
      <c r="E2" s="42" t="s">
        <v>86</v>
      </c>
      <c r="F2" s="7" t="s">
        <v>87</v>
      </c>
    </row>
    <row r="3" spans="2:6" s="46" customFormat="1" x14ac:dyDescent="0.35">
      <c r="B3" s="49" t="s">
        <v>106</v>
      </c>
      <c r="C3" s="44">
        <v>44271</v>
      </c>
      <c r="D3" s="46" t="s">
        <v>107</v>
      </c>
      <c r="E3" s="47">
        <v>30</v>
      </c>
      <c r="F3" s="44">
        <v>44328</v>
      </c>
    </row>
    <row r="4" spans="2:6" s="46" customFormat="1" x14ac:dyDescent="0.35">
      <c r="B4" s="49" t="s">
        <v>97</v>
      </c>
      <c r="C4" s="44">
        <v>44299</v>
      </c>
      <c r="D4" s="46" t="s">
        <v>98</v>
      </c>
      <c r="E4" s="47">
        <v>30</v>
      </c>
      <c r="F4" s="44">
        <v>44300</v>
      </c>
    </row>
    <row r="5" spans="2:6" s="46" customFormat="1" x14ac:dyDescent="0.35">
      <c r="B5" s="49" t="s">
        <v>115</v>
      </c>
      <c r="C5" s="44">
        <v>44454</v>
      </c>
      <c r="D5" s="46" t="s">
        <v>116</v>
      </c>
      <c r="E5" s="47">
        <v>30</v>
      </c>
      <c r="F5" s="44">
        <v>44471</v>
      </c>
    </row>
    <row r="6" spans="2:6" s="46" customFormat="1" x14ac:dyDescent="0.35">
      <c r="B6" s="49" t="s">
        <v>120</v>
      </c>
      <c r="C6" s="44">
        <v>44508</v>
      </c>
      <c r="D6" s="46" t="s">
        <v>121</v>
      </c>
      <c r="E6" s="47">
        <v>30</v>
      </c>
      <c r="F6" s="44">
        <v>44513</v>
      </c>
    </row>
    <row r="7" spans="2:6" s="46" customFormat="1" x14ac:dyDescent="0.35">
      <c r="B7" s="49" t="s">
        <v>123</v>
      </c>
      <c r="C7" s="44">
        <v>44568</v>
      </c>
      <c r="D7" s="46" t="s">
        <v>116</v>
      </c>
      <c r="E7" s="47">
        <v>66</v>
      </c>
      <c r="F7" s="44">
        <v>44571</v>
      </c>
    </row>
    <row r="8" spans="2:6" s="46" customFormat="1" x14ac:dyDescent="0.35">
      <c r="B8" s="49" t="s">
        <v>126</v>
      </c>
      <c r="C8" s="44">
        <v>44573</v>
      </c>
      <c r="D8" s="46" t="s">
        <v>124</v>
      </c>
      <c r="E8" s="47">
        <v>66</v>
      </c>
      <c r="F8" s="44">
        <v>44599</v>
      </c>
    </row>
    <row r="9" spans="2:6" s="46" customFormat="1" x14ac:dyDescent="0.35">
      <c r="B9" s="49" t="s">
        <v>127</v>
      </c>
      <c r="C9" s="44">
        <v>44573</v>
      </c>
      <c r="D9" s="46" t="s">
        <v>125</v>
      </c>
      <c r="E9" s="47">
        <v>66</v>
      </c>
      <c r="F9" s="44">
        <v>44622</v>
      </c>
    </row>
    <row r="10" spans="2:6" s="46" customFormat="1" x14ac:dyDescent="0.35">
      <c r="B10" s="49" t="s">
        <v>128</v>
      </c>
      <c r="C10" s="44">
        <v>44573</v>
      </c>
      <c r="D10" s="46" t="s">
        <v>129</v>
      </c>
      <c r="E10" s="47">
        <v>48</v>
      </c>
      <c r="F10" s="44">
        <v>44576</v>
      </c>
    </row>
    <row r="11" spans="2:6" s="46" customFormat="1" x14ac:dyDescent="0.35">
      <c r="B11" s="49" t="s">
        <v>130</v>
      </c>
      <c r="C11" s="44">
        <v>44573</v>
      </c>
      <c r="D11" s="46" t="s">
        <v>121</v>
      </c>
      <c r="E11" s="47">
        <v>48</v>
      </c>
      <c r="F11" s="44">
        <v>44574</v>
      </c>
    </row>
    <row r="12" spans="2:6" x14ac:dyDescent="0.35">
      <c r="B12" s="31" t="s">
        <v>131</v>
      </c>
      <c r="C12" s="25">
        <v>44575</v>
      </c>
      <c r="D12" t="s">
        <v>98</v>
      </c>
      <c r="E12" s="10">
        <v>66</v>
      </c>
    </row>
    <row r="13" spans="2:6" s="46" customFormat="1" x14ac:dyDescent="0.35">
      <c r="B13" s="49" t="s">
        <v>132</v>
      </c>
      <c r="C13" s="44">
        <v>44587</v>
      </c>
      <c r="D13" s="46" t="s">
        <v>133</v>
      </c>
      <c r="E13" s="47">
        <v>28</v>
      </c>
      <c r="F13" s="44">
        <v>44610</v>
      </c>
    </row>
    <row r="14" spans="2:6" x14ac:dyDescent="0.35">
      <c r="B14" s="31" t="s">
        <v>138</v>
      </c>
      <c r="C14" s="25">
        <v>44620</v>
      </c>
      <c r="D14" t="s">
        <v>139</v>
      </c>
      <c r="E14" s="10">
        <v>66</v>
      </c>
    </row>
    <row r="15" spans="2:6" x14ac:dyDescent="0.35">
      <c r="B15" s="31" t="s">
        <v>140</v>
      </c>
      <c r="C15" s="25">
        <v>44620</v>
      </c>
      <c r="D15" t="s">
        <v>141</v>
      </c>
      <c r="E15" s="10">
        <v>66</v>
      </c>
    </row>
    <row r="16" spans="2:6" x14ac:dyDescent="0.35">
      <c r="B16" s="31" t="s">
        <v>142</v>
      </c>
      <c r="C16" s="25">
        <v>44620</v>
      </c>
      <c r="D16" t="s">
        <v>107</v>
      </c>
      <c r="E16" s="10">
        <v>66</v>
      </c>
    </row>
    <row r="17" spans="2:5" x14ac:dyDescent="0.35">
      <c r="B17" s="31" t="s">
        <v>149</v>
      </c>
      <c r="C17" s="25">
        <v>44636</v>
      </c>
      <c r="D17" t="s">
        <v>150</v>
      </c>
      <c r="E17" s="10">
        <v>48</v>
      </c>
    </row>
  </sheetData>
  <phoneticPr fontId="7" type="noConversion"/>
  <hyperlinks>
    <hyperlink ref="B4" r:id="rId1" xr:uid="{6B15B5F7-841C-4C0F-9AE7-35B2C5A114FF}"/>
    <hyperlink ref="B3" r:id="rId2" xr:uid="{4EF6E4AD-8E6A-4977-A816-B385176B03F1}"/>
    <hyperlink ref="B5" r:id="rId3" xr:uid="{F8D79324-0B13-481B-9696-C48E08134813}"/>
    <hyperlink ref="B7" r:id="rId4" xr:uid="{3677D1B7-7D14-436E-8C38-EB58D0A162B7}"/>
    <hyperlink ref="B8" r:id="rId5" xr:uid="{A5C16AB7-0CF3-4E6F-AD97-C1DF42FE942C}"/>
    <hyperlink ref="B6" r:id="rId6" xr:uid="{FF71E4FF-DD20-47B1-96D5-3BDC45665BBB}"/>
    <hyperlink ref="B9" r:id="rId7" xr:uid="{B2B2B43E-DEFC-4252-8453-E18D2DE48290}"/>
    <hyperlink ref="B10" r:id="rId8" xr:uid="{D6175D66-C6D1-436C-AF33-5E42500B4F47}"/>
    <hyperlink ref="B11" r:id="rId9" xr:uid="{FE4E0D81-33D6-4EE2-B267-9CF1A36BBD55}"/>
    <hyperlink ref="B12" r:id="rId10" xr:uid="{645A95E2-CEDC-4C4E-8AC6-D7E7C188740C}"/>
    <hyperlink ref="B13" r:id="rId11" xr:uid="{2534397A-3C38-4631-B08D-AC38A9311A56}"/>
    <hyperlink ref="B14" r:id="rId12" xr:uid="{18E24D85-2328-47C0-BF9C-7842B0515267}"/>
    <hyperlink ref="B15" r:id="rId13" xr:uid="{0F5A68F8-4696-41AD-BC3A-155702D9725D}"/>
    <hyperlink ref="B16" r:id="rId14" xr:uid="{4B683065-FFE6-47BB-B437-6B438F23F2AE}"/>
    <hyperlink ref="B17" r:id="rId15" xr:uid="{F3538624-1DCA-4084-8A43-2DEF410A141D}"/>
  </hyperlinks>
  <pageMargins left="0.7" right="0.7" top="0.75" bottom="0.75" header="0.3" footer="0.3"/>
  <pageSetup orientation="portrait" r:id="rId1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67E91-877D-4622-BFC2-767A72FA916B}">
  <dimension ref="B2:B15"/>
  <sheetViews>
    <sheetView workbookViewId="0">
      <selection activeCell="B15" sqref="B15"/>
    </sheetView>
  </sheetViews>
  <sheetFormatPr defaultRowHeight="14.5" x14ac:dyDescent="0.35"/>
  <cols>
    <col min="2" max="2" width="14.6328125" bestFit="1" customWidth="1"/>
  </cols>
  <sheetData>
    <row r="2" spans="2:2" x14ac:dyDescent="0.35">
      <c r="B2" s="7" t="s">
        <v>70</v>
      </c>
    </row>
    <row r="3" spans="2:2" x14ac:dyDescent="0.35">
      <c r="B3" s="37" t="s">
        <v>71</v>
      </c>
    </row>
    <row r="4" spans="2:2" x14ac:dyDescent="0.35">
      <c r="B4" s="37" t="s">
        <v>72</v>
      </c>
    </row>
    <row r="5" spans="2:2" x14ac:dyDescent="0.35">
      <c r="B5" s="37" t="s">
        <v>73</v>
      </c>
    </row>
    <row r="6" spans="2:2" x14ac:dyDescent="0.35">
      <c r="B6" s="37" t="s">
        <v>74</v>
      </c>
    </row>
    <row r="7" spans="2:2" x14ac:dyDescent="0.35">
      <c r="B7" s="37" t="s">
        <v>75</v>
      </c>
    </row>
    <row r="8" spans="2:2" x14ac:dyDescent="0.35">
      <c r="B8" s="37" t="s">
        <v>76</v>
      </c>
    </row>
    <row r="9" spans="2:2" x14ac:dyDescent="0.35">
      <c r="B9" s="37" t="s">
        <v>77</v>
      </c>
    </row>
    <row r="10" spans="2:2" x14ac:dyDescent="0.35">
      <c r="B10" s="37" t="s">
        <v>78</v>
      </c>
    </row>
    <row r="11" spans="2:2" x14ac:dyDescent="0.35">
      <c r="B11" s="37" t="s">
        <v>79</v>
      </c>
    </row>
    <row r="12" spans="2:2" x14ac:dyDescent="0.35">
      <c r="B12" s="37" t="s">
        <v>80</v>
      </c>
    </row>
    <row r="13" spans="2:2" x14ac:dyDescent="0.35">
      <c r="B13" s="31" t="s">
        <v>81</v>
      </c>
    </row>
    <row r="14" spans="2:2" x14ac:dyDescent="0.35">
      <c r="B14" s="31" t="s">
        <v>82</v>
      </c>
    </row>
    <row r="15" spans="2:2" x14ac:dyDescent="0.35">
      <c r="B15" s="31" t="s">
        <v>71</v>
      </c>
    </row>
  </sheetData>
  <hyperlinks>
    <hyperlink ref="B3" r:id="rId1" xr:uid="{74BB5790-7C1C-4346-B734-BABA274E97EF}"/>
    <hyperlink ref="B4" r:id="rId2" xr:uid="{86E94ED4-8D8A-489E-B5BE-2D311F9F187F}"/>
    <hyperlink ref="B5" r:id="rId3" xr:uid="{CE40EC81-71B8-44C9-8998-90F0BA2CB7AB}"/>
    <hyperlink ref="B6" r:id="rId4" xr:uid="{AA24A513-61E9-40B2-B9C2-8074BACC69F6}"/>
    <hyperlink ref="B7" r:id="rId5" xr:uid="{0C9C8BBE-9B61-476C-A326-433698164F2F}"/>
    <hyperlink ref="B8" r:id="rId6" xr:uid="{38881504-4B2A-4EA6-811D-63A2CD8FFC47}"/>
    <hyperlink ref="B9" r:id="rId7" xr:uid="{3E458078-055D-456D-8B4A-FB945C93446A}"/>
    <hyperlink ref="B10" r:id="rId8" xr:uid="{3DA585C0-FEBE-4D07-B874-0CE67E279F4B}"/>
    <hyperlink ref="B11" r:id="rId9" xr:uid="{1742963C-93B6-4842-B448-B365F5A95C43}"/>
    <hyperlink ref="B12" r:id="rId10" xr:uid="{8BDB6C9C-2CB6-4179-B52A-DEEE88EC0AAD}"/>
    <hyperlink ref="B13" r:id="rId11" xr:uid="{A0D63EF2-CA3C-48CB-88AE-00BB61355396}"/>
    <hyperlink ref="B14" r:id="rId12" xr:uid="{D22F9EFE-B4B5-4FE4-9203-356328C69400}"/>
    <hyperlink ref="B15" r:id="rId13" xr:uid="{7E50E9E9-F729-4CAD-8CCF-731B342637CA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A0312-C69A-451F-93EF-01A3996A89B2}">
  <sheetPr>
    <pageSetUpPr fitToPage="1"/>
  </sheetPr>
  <dimension ref="B1:K32"/>
  <sheetViews>
    <sheetView topLeftCell="A7" zoomScale="70" zoomScaleNormal="70" workbookViewId="0">
      <selection activeCell="H21" sqref="H21:I21"/>
    </sheetView>
  </sheetViews>
  <sheetFormatPr defaultRowHeight="14.5" x14ac:dyDescent="0.35"/>
  <cols>
    <col min="2" max="2" width="30.08984375" bestFit="1" customWidth="1"/>
    <col min="3" max="3" width="10.90625" style="23" bestFit="1" customWidth="1"/>
    <col min="4" max="5" width="10.90625" style="23" customWidth="1"/>
    <col min="7" max="7" width="34.54296875" bestFit="1" customWidth="1"/>
    <col min="8" max="8" width="10.90625" style="23" bestFit="1" customWidth="1"/>
    <col min="9" max="9" width="10.7265625" bestFit="1" customWidth="1"/>
    <col min="10" max="10" width="10.08984375" bestFit="1" customWidth="1"/>
  </cols>
  <sheetData>
    <row r="1" spans="2:11" x14ac:dyDescent="0.35">
      <c r="B1" s="7" t="s">
        <v>134</v>
      </c>
    </row>
    <row r="3" spans="2:11" x14ac:dyDescent="0.35">
      <c r="B3" s="7" t="s">
        <v>0</v>
      </c>
      <c r="C3" s="38" t="s">
        <v>135</v>
      </c>
      <c r="D3" s="38" t="s">
        <v>136</v>
      </c>
      <c r="E3" s="38" t="s">
        <v>137</v>
      </c>
      <c r="G3" s="20" t="s">
        <v>8</v>
      </c>
      <c r="H3" s="38" t="s">
        <v>135</v>
      </c>
      <c r="I3" s="38" t="s">
        <v>136</v>
      </c>
      <c r="J3" s="38" t="s">
        <v>137</v>
      </c>
    </row>
    <row r="4" spans="2:11" x14ac:dyDescent="0.35">
      <c r="B4" t="s">
        <v>1</v>
      </c>
      <c r="C4" s="23">
        <v>5750</v>
      </c>
      <c r="D4" s="23">
        <v>6210</v>
      </c>
      <c r="E4" s="23">
        <f>D4-C4</f>
        <v>460</v>
      </c>
      <c r="G4" t="s">
        <v>9</v>
      </c>
      <c r="H4" s="23">
        <f>Forecast!O15</f>
        <v>1917</v>
      </c>
      <c r="I4" s="23">
        <f>H4*1.25</f>
        <v>2396.25</v>
      </c>
      <c r="J4" s="23">
        <f>I4-H4</f>
        <v>479.25</v>
      </c>
    </row>
    <row r="5" spans="2:11" x14ac:dyDescent="0.35">
      <c r="B5" t="s">
        <v>2</v>
      </c>
      <c r="C5" s="23">
        <v>0</v>
      </c>
      <c r="D5" s="23">
        <v>0</v>
      </c>
      <c r="E5" s="23">
        <f t="shared" ref="E5:E8" si="0">D5-C5</f>
        <v>0</v>
      </c>
      <c r="G5" t="s">
        <v>11</v>
      </c>
      <c r="H5" s="23">
        <f>Forecast!O17</f>
        <v>800</v>
      </c>
      <c r="I5" s="23">
        <v>800</v>
      </c>
      <c r="J5" s="23">
        <f t="shared" ref="J5:J30" si="1">I5-H5</f>
        <v>0</v>
      </c>
    </row>
    <row r="6" spans="2:11" x14ac:dyDescent="0.35">
      <c r="B6" t="s">
        <v>5</v>
      </c>
      <c r="C6" s="23">
        <v>0</v>
      </c>
      <c r="D6" s="23">
        <v>0</v>
      </c>
      <c r="E6" s="23">
        <f t="shared" si="0"/>
        <v>0</v>
      </c>
      <c r="G6" t="s">
        <v>16</v>
      </c>
      <c r="H6" s="23">
        <f>Forecast!O22</f>
        <v>528</v>
      </c>
      <c r="I6" s="23">
        <f>176*4</f>
        <v>704</v>
      </c>
      <c r="J6" s="23">
        <f t="shared" si="1"/>
        <v>176</v>
      </c>
    </row>
    <row r="7" spans="2:11" x14ac:dyDescent="0.35">
      <c r="B7" t="s">
        <v>4</v>
      </c>
      <c r="C7" s="23">
        <v>300</v>
      </c>
      <c r="D7" s="23">
        <v>250</v>
      </c>
      <c r="E7" s="23">
        <f t="shared" si="0"/>
        <v>-50</v>
      </c>
      <c r="G7" t="s">
        <v>18</v>
      </c>
      <c r="H7" s="23">
        <f>Forecast!O23</f>
        <v>388</v>
      </c>
      <c r="I7" s="23">
        <f>288*0.75</f>
        <v>216</v>
      </c>
      <c r="J7" s="23">
        <f t="shared" si="1"/>
        <v>-172</v>
      </c>
    </row>
    <row r="8" spans="2:11" x14ac:dyDescent="0.35">
      <c r="B8" t="s">
        <v>3</v>
      </c>
      <c r="C8" s="23">
        <v>0</v>
      </c>
      <c r="D8" s="23">
        <v>0</v>
      </c>
      <c r="E8" s="23">
        <f t="shared" si="0"/>
        <v>0</v>
      </c>
      <c r="G8" t="s">
        <v>20</v>
      </c>
      <c r="H8" s="23">
        <f>Forecast!O24</f>
        <v>347.05</v>
      </c>
      <c r="I8" s="23">
        <f>427.94*1.2</f>
        <v>513.52800000000002</v>
      </c>
      <c r="J8" s="23">
        <f t="shared" si="1"/>
        <v>166.47800000000001</v>
      </c>
      <c r="K8" s="23"/>
    </row>
    <row r="9" spans="2:11" ht="15" thickBot="1" x14ac:dyDescent="0.4">
      <c r="B9" s="19" t="s">
        <v>67</v>
      </c>
      <c r="C9" s="24">
        <f>SUM(C4:C8)</f>
        <v>6050</v>
      </c>
      <c r="D9" s="24">
        <f>SUM(D4:D8)</f>
        <v>6460</v>
      </c>
      <c r="E9" s="24">
        <f>SUM(E4:E8)</f>
        <v>410</v>
      </c>
      <c r="G9" t="s">
        <v>94</v>
      </c>
      <c r="H9" s="23">
        <f>Forecast!O36</f>
        <v>300</v>
      </c>
      <c r="I9" s="23">
        <v>300</v>
      </c>
      <c r="J9" s="23">
        <f t="shared" si="1"/>
        <v>0</v>
      </c>
    </row>
    <row r="10" spans="2:11" ht="15" thickTop="1" x14ac:dyDescent="0.35">
      <c r="G10" t="s">
        <v>22</v>
      </c>
      <c r="H10" s="23">
        <f>Forecast!O26</f>
        <v>250</v>
      </c>
      <c r="I10" s="23">
        <v>0</v>
      </c>
      <c r="J10" s="23">
        <f t="shared" si="1"/>
        <v>-250</v>
      </c>
    </row>
    <row r="11" spans="2:11" x14ac:dyDescent="0.35">
      <c r="B11" s="7" t="s">
        <v>36</v>
      </c>
      <c r="C11" s="23">
        <v>1687.7900000000013</v>
      </c>
      <c r="G11" t="s">
        <v>30</v>
      </c>
      <c r="H11" s="23">
        <f>Forecast!O33</f>
        <v>250</v>
      </c>
      <c r="I11" s="23">
        <v>250</v>
      </c>
      <c r="J11" s="23">
        <f t="shared" si="1"/>
        <v>0</v>
      </c>
    </row>
    <row r="12" spans="2:11" x14ac:dyDescent="0.35">
      <c r="B12" s="7" t="s">
        <v>69</v>
      </c>
      <c r="C12" s="23">
        <f>C11+(C9-H30)</f>
        <v>1681.7300000000009</v>
      </c>
      <c r="G12" t="s">
        <v>15</v>
      </c>
      <c r="H12" s="23">
        <f>Forecast!O21</f>
        <v>215.88000000000002</v>
      </c>
      <c r="I12" s="23">
        <f>H12*1.1</f>
        <v>237.46800000000005</v>
      </c>
      <c r="J12" s="23">
        <f t="shared" si="1"/>
        <v>21.588000000000022</v>
      </c>
    </row>
    <row r="13" spans="2:11" x14ac:dyDescent="0.35">
      <c r="G13" t="s">
        <v>24</v>
      </c>
      <c r="H13" s="23">
        <f>Forecast!O28</f>
        <v>200</v>
      </c>
      <c r="I13" s="23">
        <v>200</v>
      </c>
      <c r="J13" s="23">
        <f t="shared" si="1"/>
        <v>0</v>
      </c>
    </row>
    <row r="14" spans="2:11" x14ac:dyDescent="0.35">
      <c r="G14" t="s">
        <v>28</v>
      </c>
      <c r="H14" s="23">
        <f>Forecast!O31</f>
        <v>172.67999999999995</v>
      </c>
      <c r="I14" s="23">
        <v>0</v>
      </c>
      <c r="J14" s="23">
        <f t="shared" si="1"/>
        <v>-172.67999999999995</v>
      </c>
    </row>
    <row r="15" spans="2:11" x14ac:dyDescent="0.35">
      <c r="G15" t="s">
        <v>12</v>
      </c>
      <c r="H15" s="23">
        <f>Forecast!O18</f>
        <v>132</v>
      </c>
      <c r="I15" s="23">
        <v>250</v>
      </c>
      <c r="J15" s="23">
        <f t="shared" si="1"/>
        <v>118</v>
      </c>
    </row>
    <row r="16" spans="2:11" x14ac:dyDescent="0.35">
      <c r="G16" t="s">
        <v>21</v>
      </c>
      <c r="H16" s="23">
        <f>Forecast!O25</f>
        <v>120.45</v>
      </c>
      <c r="I16" s="23">
        <v>120.45</v>
      </c>
      <c r="J16" s="23">
        <f t="shared" si="1"/>
        <v>0</v>
      </c>
    </row>
    <row r="17" spans="7:10" x14ac:dyDescent="0.35">
      <c r="G17" t="s">
        <v>25</v>
      </c>
      <c r="H17" s="23">
        <f>Forecast!O29</f>
        <v>120</v>
      </c>
      <c r="I17" s="23">
        <v>120</v>
      </c>
      <c r="J17" s="23">
        <f t="shared" si="1"/>
        <v>0</v>
      </c>
    </row>
    <row r="18" spans="7:10" x14ac:dyDescent="0.35">
      <c r="G18" t="s">
        <v>14</v>
      </c>
      <c r="H18" s="23">
        <f>Forecast!O20</f>
        <v>100</v>
      </c>
      <c r="I18" s="23">
        <v>0</v>
      </c>
      <c r="J18" s="23">
        <f t="shared" si="1"/>
        <v>-100</v>
      </c>
    </row>
    <row r="19" spans="7:10" x14ac:dyDescent="0.35">
      <c r="G19" t="s">
        <v>3</v>
      </c>
      <c r="H19" s="23">
        <f>Forecast!O30</f>
        <v>100</v>
      </c>
      <c r="I19" s="23">
        <v>100</v>
      </c>
      <c r="J19" s="23">
        <f t="shared" si="1"/>
        <v>0</v>
      </c>
    </row>
    <row r="20" spans="7:10" x14ac:dyDescent="0.35">
      <c r="G20" t="s">
        <v>23</v>
      </c>
      <c r="H20" s="23">
        <f>Forecast!O27</f>
        <v>40</v>
      </c>
      <c r="I20" s="23">
        <v>40</v>
      </c>
      <c r="J20" s="23">
        <f t="shared" si="1"/>
        <v>0</v>
      </c>
    </row>
    <row r="21" spans="7:10" x14ac:dyDescent="0.35">
      <c r="G21" t="s">
        <v>13</v>
      </c>
      <c r="H21" s="23">
        <f>Forecast!O19</f>
        <v>40</v>
      </c>
      <c r="I21" s="23">
        <v>50</v>
      </c>
      <c r="J21" s="23">
        <f t="shared" si="1"/>
        <v>10</v>
      </c>
    </row>
    <row r="22" spans="7:10" x14ac:dyDescent="0.35">
      <c r="G22" t="s">
        <v>27</v>
      </c>
      <c r="H22" s="23">
        <f>Forecast!O35</f>
        <v>35</v>
      </c>
      <c r="I22" s="23">
        <v>35</v>
      </c>
      <c r="J22" s="23">
        <f t="shared" si="1"/>
        <v>0</v>
      </c>
    </row>
    <row r="23" spans="7:10" x14ac:dyDescent="0.35">
      <c r="G23" t="s">
        <v>31</v>
      </c>
      <c r="H23" s="23">
        <v>0</v>
      </c>
      <c r="I23" s="23">
        <v>200</v>
      </c>
      <c r="J23" s="23">
        <f t="shared" si="1"/>
        <v>200</v>
      </c>
    </row>
    <row r="24" spans="7:10" x14ac:dyDescent="0.35">
      <c r="G24" t="s">
        <v>29</v>
      </c>
      <c r="H24" s="23">
        <f>Forecast!O32</f>
        <v>0</v>
      </c>
      <c r="I24" s="23">
        <v>0</v>
      </c>
      <c r="J24" s="23">
        <f t="shared" si="1"/>
        <v>0</v>
      </c>
    </row>
    <row r="25" spans="7:10" x14ac:dyDescent="0.35">
      <c r="G25" t="s">
        <v>10</v>
      </c>
      <c r="H25" s="23">
        <f>Forecast!O16</f>
        <v>0</v>
      </c>
      <c r="I25" s="23">
        <v>0</v>
      </c>
      <c r="J25" s="23">
        <f t="shared" si="1"/>
        <v>0</v>
      </c>
    </row>
    <row r="26" spans="7:10" x14ac:dyDescent="0.35">
      <c r="G26" t="s">
        <v>17</v>
      </c>
      <c r="H26" s="23">
        <f>Forecast!O37</f>
        <v>0</v>
      </c>
      <c r="I26" s="23">
        <v>0</v>
      </c>
      <c r="J26" s="23">
        <f t="shared" si="1"/>
        <v>0</v>
      </c>
    </row>
    <row r="27" spans="7:10" x14ac:dyDescent="0.35">
      <c r="G27" t="s">
        <v>19</v>
      </c>
      <c r="H27" s="23">
        <f>Forecast!O38</f>
        <v>0</v>
      </c>
      <c r="I27" s="23">
        <v>50</v>
      </c>
      <c r="J27" s="23">
        <f t="shared" si="1"/>
        <v>50</v>
      </c>
    </row>
    <row r="28" spans="7:10" x14ac:dyDescent="0.35">
      <c r="G28" t="s">
        <v>26</v>
      </c>
      <c r="H28" s="23">
        <f>Forecast!O39</f>
        <v>0</v>
      </c>
      <c r="I28" s="23">
        <v>0</v>
      </c>
      <c r="J28" s="23">
        <f t="shared" si="1"/>
        <v>0</v>
      </c>
    </row>
    <row r="29" spans="7:10" x14ac:dyDescent="0.35">
      <c r="G29" s="21" t="s">
        <v>32</v>
      </c>
      <c r="H29" s="22">
        <f>Forecast!O40</f>
        <v>0</v>
      </c>
      <c r="I29" s="23">
        <v>0</v>
      </c>
      <c r="J29" s="23">
        <f t="shared" si="1"/>
        <v>0</v>
      </c>
    </row>
    <row r="30" spans="7:10" x14ac:dyDescent="0.35">
      <c r="G30" s="27" t="s">
        <v>67</v>
      </c>
      <c r="H30" s="39">
        <f>SUM(H4:H29)</f>
        <v>6056.06</v>
      </c>
      <c r="I30" s="39">
        <f>SUM(I4:I29)</f>
        <v>6582.6959999999999</v>
      </c>
      <c r="J30" s="39">
        <f t="shared" si="1"/>
        <v>526.63599999999951</v>
      </c>
    </row>
    <row r="31" spans="7:10" ht="15" thickBot="1" x14ac:dyDescent="0.4">
      <c r="G31" s="40" t="s">
        <v>151</v>
      </c>
      <c r="H31" s="24"/>
      <c r="I31" s="24">
        <f>D9-I30</f>
        <v>-122.69599999999991</v>
      </c>
      <c r="J31" s="41"/>
    </row>
    <row r="32" spans="7:10" ht="15" thickTop="1" x14ac:dyDescent="0.35"/>
  </sheetData>
  <conditionalFormatting sqref="E4:E9">
    <cfRule type="cellIs" dxfId="5" priority="3" operator="lessThan">
      <formula>0</formula>
    </cfRule>
    <cfRule type="cellIs" dxfId="4" priority="4" operator="greaterThan">
      <formula>0</formula>
    </cfRule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4:J30">
    <cfRule type="cellIs" dxfId="3" priority="5" operator="lessThan">
      <formula>0</formula>
    </cfRule>
    <cfRule type="cellIs" dxfId="2" priority="6" operator="greaterThan">
      <formula>0</formula>
    </cfRule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31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Forecast Overview</vt:lpstr>
      <vt:lpstr>Forecast</vt:lpstr>
      <vt:lpstr>Actual</vt:lpstr>
      <vt:lpstr>Actual Vs Forecast</vt:lpstr>
      <vt:lpstr>Income &amp; Expenditure</vt:lpstr>
      <vt:lpstr>Invoices Received</vt:lpstr>
      <vt:lpstr>Invoices Sent</vt:lpstr>
      <vt:lpstr>Bank Statements</vt:lpstr>
      <vt:lpstr>2022-2023 Budget</vt:lpstr>
      <vt:lpstr>Variance Analysis</vt:lpstr>
      <vt:lpstr>'2022-2023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winstanley</dc:creator>
  <cp:lastModifiedBy>sam winstanley</cp:lastModifiedBy>
  <cp:lastPrinted>2022-05-04T12:18:56Z</cp:lastPrinted>
  <dcterms:created xsi:type="dcterms:W3CDTF">2021-03-21T12:16:34Z</dcterms:created>
  <dcterms:modified xsi:type="dcterms:W3CDTF">2022-05-04T12:25:10Z</dcterms:modified>
</cp:coreProperties>
</file>